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406644-6056-4A55-99D9-1571C05E1AE2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ก.พัฒนาสุขภาพสัตว์" sheetId="1" r:id="rId1"/>
    <sheet name="ก.สัตว์ปลอดโรคฯ" sheetId="2" r:id="rId2"/>
  </sheets>
  <definedNames>
    <definedName name="A">#REF!</definedName>
    <definedName name="B">#REF!</definedName>
  </definedNames>
  <calcPr calcId="191029"/>
  <extLst>
    <ext uri="GoogleSheetsCustomDataVersion2">
      <go:sheetsCustomData xmlns:go="http://customooxmlschemas.google.com/" r:id="rId6" roundtripDataChecksum="P85YqC+Ats0/rFCbJrg85vwpZ+WdfeorQujXn4Jx+EE="/>
    </ext>
  </extLst>
</workbook>
</file>

<file path=xl/calcChain.xml><?xml version="1.0" encoding="utf-8"?>
<calcChain xmlns="http://schemas.openxmlformats.org/spreadsheetml/2006/main">
  <c r="CT26" i="2" l="1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CT24" i="2"/>
  <c r="CS24" i="2"/>
  <c r="CR24" i="2"/>
  <c r="CQ24" i="2"/>
  <c r="CP24" i="2"/>
  <c r="CO24" i="2"/>
  <c r="CN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S24" i="2"/>
  <c r="BR24" i="2"/>
  <c r="BQ24" i="2"/>
  <c r="BP24" i="2"/>
  <c r="BO24" i="2"/>
  <c r="BN24" i="2"/>
  <c r="BM24" i="2"/>
  <c r="BL24" i="2"/>
  <c r="BK24" i="2"/>
  <c r="BI24" i="2"/>
  <c r="BH24" i="2"/>
  <c r="BG24" i="2"/>
  <c r="BF24" i="2"/>
  <c r="BE24" i="2"/>
  <c r="BD24" i="2"/>
  <c r="BC24" i="2"/>
  <c r="BB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D24" i="2"/>
  <c r="AC24" i="2"/>
  <c r="AB24" i="2"/>
  <c r="AA24" i="2"/>
  <c r="Z24" i="2"/>
  <c r="Y24" i="2"/>
  <c r="X24" i="2"/>
  <c r="W24" i="2"/>
  <c r="V24" i="2"/>
  <c r="T24" i="2"/>
  <c r="S24" i="2"/>
  <c r="R24" i="2"/>
  <c r="Q24" i="2"/>
  <c r="P24" i="2"/>
  <c r="O24" i="2"/>
  <c r="N24" i="2"/>
  <c r="M24" i="2"/>
  <c r="L24" i="2"/>
  <c r="CT23" i="2"/>
  <c r="CS23" i="2"/>
  <c r="CR23" i="2"/>
  <c r="CQ23" i="2"/>
  <c r="CP23" i="2"/>
  <c r="CO23" i="2"/>
  <c r="CN23" i="2"/>
  <c r="CL23" i="2"/>
  <c r="CK23" i="2"/>
  <c r="CJ23" i="2"/>
  <c r="CI23" i="2"/>
  <c r="CH23" i="2"/>
  <c r="CG23" i="2"/>
  <c r="CF23" i="2"/>
  <c r="CE23" i="2"/>
  <c r="CD23" i="2"/>
  <c r="CB23" i="2"/>
  <c r="CA23" i="2"/>
  <c r="BZ23" i="2"/>
  <c r="BY23" i="2"/>
  <c r="BX23" i="2"/>
  <c r="BW23" i="2"/>
  <c r="BV23" i="2"/>
  <c r="BU23" i="2"/>
  <c r="BS23" i="2"/>
  <c r="BR23" i="2"/>
  <c r="BQ23" i="2"/>
  <c r="BP23" i="2"/>
  <c r="BO23" i="2"/>
  <c r="BN23" i="2"/>
  <c r="BM23" i="2"/>
  <c r="BL23" i="2"/>
  <c r="BK23" i="2"/>
  <c r="BI23" i="2"/>
  <c r="BH23" i="2"/>
  <c r="BG23" i="2"/>
  <c r="BF23" i="2"/>
  <c r="BE23" i="2"/>
  <c r="BD23" i="2"/>
  <c r="BC23" i="2"/>
  <c r="BB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M23" i="2"/>
  <c r="AL23" i="2"/>
  <c r="AK23" i="2"/>
  <c r="AJ23" i="2"/>
  <c r="AI23" i="2"/>
  <c r="AH23" i="2"/>
  <c r="AG23" i="2"/>
  <c r="AF23" i="2"/>
  <c r="AD23" i="2"/>
  <c r="AC23" i="2"/>
  <c r="AB23" i="2"/>
  <c r="AA23" i="2"/>
  <c r="Z23" i="2"/>
  <c r="Y23" i="2"/>
  <c r="X23" i="2"/>
  <c r="W23" i="2"/>
  <c r="V23" i="2"/>
  <c r="T23" i="2"/>
  <c r="S23" i="2"/>
  <c r="R23" i="2"/>
  <c r="Q23" i="2"/>
  <c r="P23" i="2"/>
  <c r="O23" i="2"/>
  <c r="N23" i="2"/>
  <c r="M23" i="2"/>
  <c r="L23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CT21" i="2"/>
  <c r="CT27" i="2" s="1"/>
  <c r="CS21" i="2"/>
  <c r="CS27" i="2" s="1"/>
  <c r="CR21" i="2"/>
  <c r="CR27" i="2" s="1"/>
  <c r="CQ21" i="2"/>
  <c r="CQ27" i="2" s="1"/>
  <c r="CP21" i="2"/>
  <c r="CP27" i="2" s="1"/>
  <c r="CO21" i="2"/>
  <c r="CO27" i="2" s="1"/>
  <c r="CN21" i="2"/>
  <c r="CN27" i="2" s="1"/>
  <c r="CM21" i="2"/>
  <c r="CL21" i="2"/>
  <c r="CL27" i="2" s="1"/>
  <c r="CK21" i="2"/>
  <c r="CK27" i="2" s="1"/>
  <c r="CJ21" i="2"/>
  <c r="CJ27" i="2" s="1"/>
  <c r="CI21" i="2"/>
  <c r="CI27" i="2" s="1"/>
  <c r="CH21" i="2"/>
  <c r="CH27" i="2" s="1"/>
  <c r="CG21" i="2"/>
  <c r="CG27" i="2" s="1"/>
  <c r="CF21" i="2"/>
  <c r="CF27" i="2" s="1"/>
  <c r="CE21" i="2"/>
  <c r="CE27" i="2" s="1"/>
  <c r="CD21" i="2"/>
  <c r="CD27" i="2" s="1"/>
  <c r="CC21" i="2"/>
  <c r="CB21" i="2"/>
  <c r="CB27" i="2" s="1"/>
  <c r="CA21" i="2"/>
  <c r="CA27" i="2" s="1"/>
  <c r="BZ21" i="2"/>
  <c r="BZ27" i="2" s="1"/>
  <c r="BY21" i="2"/>
  <c r="BY27" i="2" s="1"/>
  <c r="BX21" i="2"/>
  <c r="BX27" i="2" s="1"/>
  <c r="BW21" i="2"/>
  <c r="BW27" i="2" s="1"/>
  <c r="BV21" i="2"/>
  <c r="BV27" i="2" s="1"/>
  <c r="BU21" i="2"/>
  <c r="BU27" i="2" s="1"/>
  <c r="BT21" i="2"/>
  <c r="BS21" i="2"/>
  <c r="BS27" i="2" s="1"/>
  <c r="BR21" i="2"/>
  <c r="BR27" i="2" s="1"/>
  <c r="BQ21" i="2"/>
  <c r="BQ27" i="2" s="1"/>
  <c r="BP21" i="2"/>
  <c r="BP27" i="2" s="1"/>
  <c r="BO21" i="2"/>
  <c r="BO27" i="2" s="1"/>
  <c r="BN21" i="2"/>
  <c r="BN27" i="2" s="1"/>
  <c r="BM21" i="2"/>
  <c r="BM27" i="2" s="1"/>
  <c r="BL21" i="2"/>
  <c r="BL27" i="2" s="1"/>
  <c r="BK21" i="2"/>
  <c r="BK27" i="2" s="1"/>
  <c r="BJ21" i="2"/>
  <c r="BI21" i="2"/>
  <c r="BI27" i="2" s="1"/>
  <c r="BH21" i="2"/>
  <c r="BH27" i="2" s="1"/>
  <c r="BG21" i="2"/>
  <c r="BG27" i="2" s="1"/>
  <c r="BF21" i="2"/>
  <c r="BF27" i="2" s="1"/>
  <c r="BE21" i="2"/>
  <c r="BE27" i="2" s="1"/>
  <c r="BD21" i="2"/>
  <c r="BD27" i="2" s="1"/>
  <c r="BC21" i="2"/>
  <c r="BC27" i="2" s="1"/>
  <c r="BB21" i="2"/>
  <c r="BB27" i="2" s="1"/>
  <c r="BA21" i="2"/>
  <c r="AZ21" i="2"/>
  <c r="AZ27" i="2" s="1"/>
  <c r="AY21" i="2"/>
  <c r="AY27" i="2" s="1"/>
  <c r="AX21" i="2"/>
  <c r="AX27" i="2" s="1"/>
  <c r="AW21" i="2"/>
  <c r="AW27" i="2" s="1"/>
  <c r="AV21" i="2"/>
  <c r="AV27" i="2" s="1"/>
  <c r="AU21" i="2"/>
  <c r="AU27" i="2" s="1"/>
  <c r="AT21" i="2"/>
  <c r="AT27" i="2" s="1"/>
  <c r="AS21" i="2"/>
  <c r="AS27" i="2" s="1"/>
  <c r="AR21" i="2"/>
  <c r="AR27" i="2" s="1"/>
  <c r="AQ21" i="2"/>
  <c r="AQ27" i="2" s="1"/>
  <c r="AP21" i="2"/>
  <c r="AP27" i="2" s="1"/>
  <c r="AO21" i="2"/>
  <c r="AO27" i="2" s="1"/>
  <c r="AN21" i="2"/>
  <c r="AN27" i="2" s="1"/>
  <c r="AM21" i="2"/>
  <c r="AM27" i="2" s="1"/>
  <c r="AL21" i="2"/>
  <c r="AL27" i="2" s="1"/>
  <c r="AK21" i="2"/>
  <c r="AK27" i="2" s="1"/>
  <c r="AJ21" i="2"/>
  <c r="AJ27" i="2" s="1"/>
  <c r="AI21" i="2"/>
  <c r="AI27" i="2" s="1"/>
  <c r="AH21" i="2"/>
  <c r="AH27" i="2" s="1"/>
  <c r="AG21" i="2"/>
  <c r="AG27" i="2" s="1"/>
  <c r="AF21" i="2"/>
  <c r="AF27" i="2" s="1"/>
  <c r="AE21" i="2"/>
  <c r="AD21" i="2"/>
  <c r="AD27" i="2" s="1"/>
  <c r="AC21" i="2"/>
  <c r="AC27" i="2" s="1"/>
  <c r="AB21" i="2"/>
  <c r="AB27" i="2" s="1"/>
  <c r="AA21" i="2"/>
  <c r="AA27" i="2" s="1"/>
  <c r="Z21" i="2"/>
  <c r="Z27" i="2" s="1"/>
  <c r="Y21" i="2"/>
  <c r="Y27" i="2" s="1"/>
  <c r="X21" i="2"/>
  <c r="X27" i="2" s="1"/>
  <c r="W21" i="2"/>
  <c r="W27" i="2" s="1"/>
  <c r="V21" i="2"/>
  <c r="V27" i="2" s="1"/>
  <c r="U21" i="2"/>
  <c r="T21" i="2"/>
  <c r="T27" i="2" s="1"/>
  <c r="S21" i="2"/>
  <c r="S27" i="2" s="1"/>
  <c r="R21" i="2"/>
  <c r="R27" i="2" s="1"/>
  <c r="Q21" i="2"/>
  <c r="Q27" i="2" s="1"/>
  <c r="P21" i="2"/>
  <c r="P27" i="2" s="1"/>
  <c r="O21" i="2"/>
  <c r="O27" i="2" s="1"/>
  <c r="N21" i="2"/>
  <c r="N27" i="2" s="1"/>
  <c r="M21" i="2"/>
  <c r="M27" i="2" s="1"/>
  <c r="L21" i="2"/>
  <c r="L27" i="2" s="1"/>
  <c r="K21" i="2"/>
  <c r="J19" i="2"/>
  <c r="J26" i="2" s="1"/>
  <c r="J18" i="2"/>
  <c r="J25" i="2" s="1"/>
  <c r="J17" i="2"/>
  <c r="CM16" i="2"/>
  <c r="CM23" i="2" s="1"/>
  <c r="CC16" i="2"/>
  <c r="CC23" i="2" s="1"/>
  <c r="BT16" i="2"/>
  <c r="J16" i="2" s="1"/>
  <c r="J23" i="2" s="1"/>
  <c r="BJ16" i="2"/>
  <c r="BJ23" i="2" s="1"/>
  <c r="BA16" i="2"/>
  <c r="BA23" i="2" s="1"/>
  <c r="AN16" i="2"/>
  <c r="AN23" i="2" s="1"/>
  <c r="AE16" i="2"/>
  <c r="AE23" i="2" s="1"/>
  <c r="U16" i="2"/>
  <c r="U23" i="2" s="1"/>
  <c r="K16" i="2"/>
  <c r="K23" i="2" s="1"/>
  <c r="CM15" i="2"/>
  <c r="CM24" i="2" s="1"/>
  <c r="CC15" i="2"/>
  <c r="BT15" i="2"/>
  <c r="BT24" i="2" s="1"/>
  <c r="BJ15" i="2"/>
  <c r="BJ24" i="2" s="1"/>
  <c r="BA15" i="2"/>
  <c r="BA24" i="2" s="1"/>
  <c r="AN15" i="2"/>
  <c r="AE15" i="2"/>
  <c r="AE24" i="2" s="1"/>
  <c r="U15" i="2"/>
  <c r="U24" i="2" s="1"/>
  <c r="K15" i="2"/>
  <c r="K24" i="2" s="1"/>
  <c r="J12" i="2"/>
  <c r="J22" i="2" s="1"/>
  <c r="J11" i="2"/>
  <c r="E6" i="2"/>
  <c r="CL230" i="1"/>
  <c r="CF230" i="1"/>
  <c r="CE230" i="1"/>
  <c r="CA230" i="1"/>
  <c r="BW230" i="1"/>
  <c r="BT230" i="1"/>
  <c r="BS230" i="1"/>
  <c r="BR230" i="1"/>
  <c r="BQ230" i="1"/>
  <c r="BP230" i="1"/>
  <c r="BN230" i="1"/>
  <c r="BM230" i="1"/>
  <c r="BL230" i="1"/>
  <c r="BK230" i="1"/>
  <c r="BJ230" i="1"/>
  <c r="BI230" i="1"/>
  <c r="BH230" i="1"/>
  <c r="BE230" i="1"/>
  <c r="BD230" i="1"/>
  <c r="BC230" i="1"/>
  <c r="BB230" i="1"/>
  <c r="AZ230" i="1"/>
  <c r="AY230" i="1"/>
  <c r="AX230" i="1"/>
  <c r="AW230" i="1"/>
  <c r="AV230" i="1"/>
  <c r="AT230" i="1"/>
  <c r="AS230" i="1"/>
  <c r="AR230" i="1"/>
  <c r="AP230" i="1"/>
  <c r="AN230" i="1"/>
  <c r="AM230" i="1"/>
  <c r="AL230" i="1"/>
  <c r="AK230" i="1"/>
  <c r="AI230" i="1"/>
  <c r="AH230" i="1"/>
  <c r="AG230" i="1"/>
  <c r="AF230" i="1"/>
  <c r="AE230" i="1"/>
  <c r="AC230" i="1"/>
  <c r="AB230" i="1"/>
  <c r="AA230" i="1"/>
  <c r="Z230" i="1"/>
  <c r="Y230" i="1"/>
  <c r="T230" i="1"/>
  <c r="S230" i="1"/>
  <c r="R230" i="1"/>
  <c r="Q230" i="1"/>
  <c r="P230" i="1"/>
  <c r="O230" i="1"/>
  <c r="N230" i="1"/>
  <c r="M230" i="1"/>
  <c r="L230" i="1"/>
  <c r="K230" i="1"/>
  <c r="H230" i="1"/>
  <c r="E230" i="1" s="1"/>
  <c r="DC229" i="1"/>
  <c r="DB229" i="1"/>
  <c r="DA229" i="1"/>
  <c r="CZ229" i="1"/>
  <c r="CY229" i="1"/>
  <c r="CW229" i="1"/>
  <c r="DC228" i="1"/>
  <c r="DB228" i="1"/>
  <c r="DA228" i="1"/>
  <c r="CZ228" i="1"/>
  <c r="CY228" i="1"/>
  <c r="CX228" i="1"/>
  <c r="CW228" i="1"/>
  <c r="CV228" i="1"/>
  <c r="CU228" i="1"/>
  <c r="CT228" i="1"/>
  <c r="CS228" i="1"/>
  <c r="CR228" i="1"/>
  <c r="CQ228" i="1"/>
  <c r="CP228" i="1"/>
  <c r="CO228" i="1"/>
  <c r="CN228" i="1"/>
  <c r="CM228" i="1"/>
  <c r="CL228" i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 s="1"/>
  <c r="DC227" i="1"/>
  <c r="DB227" i="1"/>
  <c r="DA227" i="1"/>
  <c r="CZ227" i="1"/>
  <c r="CY227" i="1"/>
  <c r="CX227" i="1"/>
  <c r="CW227" i="1"/>
  <c r="CV227" i="1"/>
  <c r="CU227" i="1"/>
  <c r="CT227" i="1"/>
  <c r="CS227" i="1"/>
  <c r="CR227" i="1"/>
  <c r="CQ227" i="1"/>
  <c r="CP227" i="1"/>
  <c r="CO227" i="1"/>
  <c r="CN227" i="1"/>
  <c r="CM227" i="1"/>
  <c r="CL227" i="1"/>
  <c r="CK227" i="1"/>
  <c r="CJ227" i="1"/>
  <c r="CI227" i="1"/>
  <c r="CH227" i="1"/>
  <c r="CG227" i="1"/>
  <c r="CF227" i="1"/>
  <c r="CE227" i="1"/>
  <c r="CD227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 s="1"/>
  <c r="DC226" i="1"/>
  <c r="DB226" i="1"/>
  <c r="DA226" i="1"/>
  <c r="CZ226" i="1"/>
  <c r="CY226" i="1"/>
  <c r="CX226" i="1"/>
  <c r="CW226" i="1"/>
  <c r="CV226" i="1"/>
  <c r="CU226" i="1"/>
  <c r="CT226" i="1"/>
  <c r="CS226" i="1"/>
  <c r="CR226" i="1"/>
  <c r="CQ226" i="1"/>
  <c r="CP226" i="1"/>
  <c r="CO226" i="1"/>
  <c r="CN226" i="1"/>
  <c r="CM226" i="1"/>
  <c r="CL226" i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E226" i="1" s="1"/>
  <c r="H226" i="1"/>
  <c r="G226" i="1"/>
  <c r="F226" i="1"/>
  <c r="DC225" i="1"/>
  <c r="DB225" i="1"/>
  <c r="DA225" i="1"/>
  <c r="CZ225" i="1"/>
  <c r="CY225" i="1"/>
  <c r="CX225" i="1"/>
  <c r="CW225" i="1"/>
  <c r="CV225" i="1"/>
  <c r="CU225" i="1"/>
  <c r="CT225" i="1"/>
  <c r="CS225" i="1"/>
  <c r="CR225" i="1"/>
  <c r="CQ225" i="1"/>
  <c r="CP225" i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 s="1"/>
  <c r="DC224" i="1"/>
  <c r="DB224" i="1"/>
  <c r="DA224" i="1"/>
  <c r="CZ224" i="1"/>
  <c r="CY224" i="1"/>
  <c r="CX224" i="1"/>
  <c r="DC223" i="1"/>
  <c r="DB223" i="1"/>
  <c r="DA223" i="1"/>
  <c r="CZ223" i="1"/>
  <c r="CY223" i="1"/>
  <c r="CX223" i="1"/>
  <c r="DC222" i="1"/>
  <c r="DB222" i="1"/>
  <c r="DA222" i="1"/>
  <c r="CZ222" i="1"/>
  <c r="CY222" i="1"/>
  <c r="CX222" i="1"/>
  <c r="DC221" i="1"/>
  <c r="DC231" i="1" s="1"/>
  <c r="DB221" i="1"/>
  <c r="DB231" i="1" s="1"/>
  <c r="DA221" i="1"/>
  <c r="DA231" i="1" s="1"/>
  <c r="CZ221" i="1"/>
  <c r="CZ231" i="1" s="1"/>
  <c r="CY221" i="1"/>
  <c r="CY231" i="1" s="1"/>
  <c r="CX221" i="1"/>
  <c r="CW221" i="1"/>
  <c r="CV221" i="1"/>
  <c r="CU221" i="1"/>
  <c r="CT221" i="1"/>
  <c r="CS221" i="1"/>
  <c r="CR221" i="1"/>
  <c r="CQ221" i="1"/>
  <c r="CP221" i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AE179" i="1"/>
  <c r="J179" i="1"/>
  <c r="CW178" i="1"/>
  <c r="CV178" i="1"/>
  <c r="CU178" i="1"/>
  <c r="CT178" i="1"/>
  <c r="CS178" i="1"/>
  <c r="CR178" i="1"/>
  <c r="CQ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S179" i="1" s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CW177" i="1"/>
  <c r="CW179" i="1" s="1"/>
  <c r="CV177" i="1"/>
  <c r="CV179" i="1" s="1"/>
  <c r="CU177" i="1"/>
  <c r="CT177" i="1"/>
  <c r="CT179" i="1" s="1"/>
  <c r="CS177" i="1"/>
  <c r="CS179" i="1" s="1"/>
  <c r="CR177" i="1"/>
  <c r="CR179" i="1" s="1"/>
  <c r="CQ177" i="1"/>
  <c r="CP177" i="1"/>
  <c r="CP179" i="1" s="1"/>
  <c r="CO177" i="1"/>
  <c r="CO179" i="1" s="1"/>
  <c r="CN177" i="1"/>
  <c r="CN179" i="1" s="1"/>
  <c r="CM177" i="1"/>
  <c r="CL177" i="1"/>
  <c r="CL179" i="1" s="1"/>
  <c r="CK177" i="1"/>
  <c r="CK179" i="1" s="1"/>
  <c r="CJ177" i="1"/>
  <c r="CJ179" i="1" s="1"/>
  <c r="CI177" i="1"/>
  <c r="CH177" i="1"/>
  <c r="CH179" i="1" s="1"/>
  <c r="CG177" i="1"/>
  <c r="CG179" i="1" s="1"/>
  <c r="CF177" i="1"/>
  <c r="CF179" i="1" s="1"/>
  <c r="CE177" i="1"/>
  <c r="CD177" i="1"/>
  <c r="CD179" i="1" s="1"/>
  <c r="CC177" i="1"/>
  <c r="CC179" i="1" s="1"/>
  <c r="CB177" i="1"/>
  <c r="CB179" i="1" s="1"/>
  <c r="CA177" i="1"/>
  <c r="BZ177" i="1"/>
  <c r="BZ179" i="1" s="1"/>
  <c r="BY177" i="1"/>
  <c r="BY179" i="1" s="1"/>
  <c r="BX177" i="1"/>
  <c r="BX179" i="1" s="1"/>
  <c r="BW177" i="1"/>
  <c r="BV177" i="1"/>
  <c r="BV179" i="1" s="1"/>
  <c r="BU177" i="1"/>
  <c r="BU179" i="1" s="1"/>
  <c r="BT177" i="1"/>
  <c r="BT179" i="1" s="1"/>
  <c r="BS177" i="1"/>
  <c r="BR177" i="1"/>
  <c r="BR179" i="1" s="1"/>
  <c r="BQ177" i="1"/>
  <c r="BQ179" i="1" s="1"/>
  <c r="BP177" i="1"/>
  <c r="BP179" i="1" s="1"/>
  <c r="BO177" i="1"/>
  <c r="BN177" i="1"/>
  <c r="BN179" i="1" s="1"/>
  <c r="BM177" i="1"/>
  <c r="BM179" i="1" s="1"/>
  <c r="BL177" i="1"/>
  <c r="BL179" i="1" s="1"/>
  <c r="BK177" i="1"/>
  <c r="BJ177" i="1"/>
  <c r="BJ179" i="1" s="1"/>
  <c r="BI177" i="1"/>
  <c r="BI179" i="1" s="1"/>
  <c r="BH177" i="1"/>
  <c r="BH179" i="1" s="1"/>
  <c r="BG177" i="1"/>
  <c r="BF177" i="1"/>
  <c r="BF179" i="1" s="1"/>
  <c r="BE177" i="1"/>
  <c r="BE179" i="1" s="1"/>
  <c r="BD177" i="1"/>
  <c r="BD179" i="1" s="1"/>
  <c r="BC177" i="1"/>
  <c r="BB177" i="1"/>
  <c r="BB179" i="1" s="1"/>
  <c r="BA177" i="1"/>
  <c r="BA179" i="1" s="1"/>
  <c r="AZ177" i="1"/>
  <c r="AZ179" i="1" s="1"/>
  <c r="AY177" i="1"/>
  <c r="AX177" i="1"/>
  <c r="AX179" i="1" s="1"/>
  <c r="AW177" i="1"/>
  <c r="AW179" i="1" s="1"/>
  <c r="AV177" i="1"/>
  <c r="AV179" i="1" s="1"/>
  <c r="AU177" i="1"/>
  <c r="AT177" i="1"/>
  <c r="AT179" i="1" s="1"/>
  <c r="AS177" i="1"/>
  <c r="AS179" i="1" s="1"/>
  <c r="AR177" i="1"/>
  <c r="AR179" i="1" s="1"/>
  <c r="AQ177" i="1"/>
  <c r="AP177" i="1"/>
  <c r="AP179" i="1" s="1"/>
  <c r="AO177" i="1"/>
  <c r="AO179" i="1" s="1"/>
  <c r="AN177" i="1"/>
  <c r="AN179" i="1" s="1"/>
  <c r="AM177" i="1"/>
  <c r="AL177" i="1"/>
  <c r="AL179" i="1" s="1"/>
  <c r="AK177" i="1"/>
  <c r="AK179" i="1" s="1"/>
  <c r="AJ177" i="1"/>
  <c r="AJ179" i="1" s="1"/>
  <c r="AI177" i="1"/>
  <c r="AH177" i="1"/>
  <c r="AH179" i="1" s="1"/>
  <c r="AG177" i="1"/>
  <c r="AG179" i="1" s="1"/>
  <c r="AF177" i="1"/>
  <c r="AF179" i="1" s="1"/>
  <c r="AE177" i="1"/>
  <c r="AD177" i="1"/>
  <c r="AD179" i="1" s="1"/>
  <c r="AC177" i="1"/>
  <c r="AC179" i="1" s="1"/>
  <c r="AB177" i="1"/>
  <c r="AB179" i="1" s="1"/>
  <c r="AA177" i="1"/>
  <c r="Z177" i="1"/>
  <c r="Z179" i="1" s="1"/>
  <c r="Y177" i="1"/>
  <c r="Y179" i="1" s="1"/>
  <c r="X177" i="1"/>
  <c r="X179" i="1" s="1"/>
  <c r="W177" i="1"/>
  <c r="W179" i="1" s="1"/>
  <c r="V177" i="1"/>
  <c r="V179" i="1" s="1"/>
  <c r="U177" i="1"/>
  <c r="U179" i="1" s="1"/>
  <c r="T177" i="1"/>
  <c r="T179" i="1" s="1"/>
  <c r="S177" i="1"/>
  <c r="R177" i="1"/>
  <c r="R179" i="1" s="1"/>
  <c r="Q177" i="1"/>
  <c r="Q179" i="1" s="1"/>
  <c r="P177" i="1"/>
  <c r="P179" i="1" s="1"/>
  <c r="O177" i="1"/>
  <c r="O179" i="1" s="1"/>
  <c r="N177" i="1"/>
  <c r="N179" i="1" s="1"/>
  <c r="M177" i="1"/>
  <c r="M179" i="1" s="1"/>
  <c r="L177" i="1"/>
  <c r="L179" i="1" s="1"/>
  <c r="K177" i="1"/>
  <c r="K179" i="1" s="1"/>
  <c r="J177" i="1"/>
  <c r="I177" i="1"/>
  <c r="I179" i="1" s="1"/>
  <c r="H177" i="1"/>
  <c r="H179" i="1" s="1"/>
  <c r="G177" i="1"/>
  <c r="G179" i="1" s="1"/>
  <c r="F177" i="1"/>
  <c r="F179" i="1" s="1"/>
  <c r="E174" i="1"/>
  <c r="E173" i="1"/>
  <c r="E172" i="1"/>
  <c r="E178" i="1" s="1"/>
  <c r="E171" i="1"/>
  <c r="E170" i="1"/>
  <c r="E177" i="1" s="1"/>
  <c r="E169" i="1"/>
  <c r="E167" i="1" s="1"/>
  <c r="CV160" i="1"/>
  <c r="CF160" i="1"/>
  <c r="BX160" i="1"/>
  <c r="BP160" i="1"/>
  <c r="BH160" i="1"/>
  <c r="AZ160" i="1"/>
  <c r="AR160" i="1"/>
  <c r="AJ160" i="1"/>
  <c r="AB160" i="1"/>
  <c r="CW159" i="1"/>
  <c r="CV229" i="1" s="1"/>
  <c r="CV159" i="1"/>
  <c r="CU229" i="1" s="1"/>
  <c r="CU159" i="1"/>
  <c r="CT229" i="1" s="1"/>
  <c r="CT159" i="1"/>
  <c r="CS229" i="1" s="1"/>
  <c r="CS159" i="1"/>
  <c r="CR229" i="1" s="1"/>
  <c r="CR159" i="1"/>
  <c r="CQ229" i="1" s="1"/>
  <c r="CQ159" i="1"/>
  <c r="CP229" i="1" s="1"/>
  <c r="CP159" i="1"/>
  <c r="CX229" i="1" s="1"/>
  <c r="CO159" i="1"/>
  <c r="CO229" i="1" s="1"/>
  <c r="CN159" i="1"/>
  <c r="CN229" i="1" s="1"/>
  <c r="CM159" i="1"/>
  <c r="CM229" i="1" s="1"/>
  <c r="CL159" i="1"/>
  <c r="CL229" i="1" s="1"/>
  <c r="CK159" i="1"/>
  <c r="CK229" i="1" s="1"/>
  <c r="CJ159" i="1"/>
  <c r="CJ229" i="1" s="1"/>
  <c r="CI159" i="1"/>
  <c r="CI229" i="1" s="1"/>
  <c r="CH159" i="1"/>
  <c r="CH229" i="1" s="1"/>
  <c r="CG159" i="1"/>
  <c r="CG229" i="1" s="1"/>
  <c r="CF159" i="1"/>
  <c r="CF229" i="1" s="1"/>
  <c r="CE159" i="1"/>
  <c r="CE229" i="1" s="1"/>
  <c r="CD159" i="1"/>
  <c r="CD229" i="1" s="1"/>
  <c r="CC159" i="1"/>
  <c r="CC229" i="1" s="1"/>
  <c r="CB159" i="1"/>
  <c r="CB229" i="1" s="1"/>
  <c r="CA159" i="1"/>
  <c r="CA229" i="1" s="1"/>
  <c r="BZ159" i="1"/>
  <c r="BZ229" i="1" s="1"/>
  <c r="BY159" i="1"/>
  <c r="BY229" i="1" s="1"/>
  <c r="BX159" i="1"/>
  <c r="BX229" i="1" s="1"/>
  <c r="BW159" i="1"/>
  <c r="BW229" i="1" s="1"/>
  <c r="BV159" i="1"/>
  <c r="BV229" i="1" s="1"/>
  <c r="BU159" i="1"/>
  <c r="BU229" i="1" s="1"/>
  <c r="BT159" i="1"/>
  <c r="BT229" i="1" s="1"/>
  <c r="BS159" i="1"/>
  <c r="BS229" i="1" s="1"/>
  <c r="BR159" i="1"/>
  <c r="BR229" i="1" s="1"/>
  <c r="BQ159" i="1"/>
  <c r="BQ229" i="1" s="1"/>
  <c r="BP159" i="1"/>
  <c r="BP229" i="1" s="1"/>
  <c r="BO159" i="1"/>
  <c r="BO229" i="1" s="1"/>
  <c r="BN159" i="1"/>
  <c r="BN229" i="1" s="1"/>
  <c r="BM159" i="1"/>
  <c r="BM229" i="1" s="1"/>
  <c r="BL159" i="1"/>
  <c r="BL229" i="1" s="1"/>
  <c r="BK159" i="1"/>
  <c r="BK229" i="1" s="1"/>
  <c r="BJ159" i="1"/>
  <c r="BJ229" i="1" s="1"/>
  <c r="BI159" i="1"/>
  <c r="BI229" i="1" s="1"/>
  <c r="BH159" i="1"/>
  <c r="BH229" i="1" s="1"/>
  <c r="BG159" i="1"/>
  <c r="BG229" i="1" s="1"/>
  <c r="BF159" i="1"/>
  <c r="BF229" i="1" s="1"/>
  <c r="BE159" i="1"/>
  <c r="BE229" i="1" s="1"/>
  <c r="BD159" i="1"/>
  <c r="BD229" i="1" s="1"/>
  <c r="BC159" i="1"/>
  <c r="BC229" i="1" s="1"/>
  <c r="BB159" i="1"/>
  <c r="BB229" i="1" s="1"/>
  <c r="BA159" i="1"/>
  <c r="BA229" i="1" s="1"/>
  <c r="AZ159" i="1"/>
  <c r="AZ229" i="1" s="1"/>
  <c r="AY159" i="1"/>
  <c r="AY229" i="1" s="1"/>
  <c r="AX159" i="1"/>
  <c r="AX229" i="1" s="1"/>
  <c r="AW159" i="1"/>
  <c r="AW229" i="1" s="1"/>
  <c r="AV159" i="1"/>
  <c r="AV229" i="1" s="1"/>
  <c r="AU159" i="1"/>
  <c r="AU229" i="1" s="1"/>
  <c r="AT159" i="1"/>
  <c r="AT229" i="1" s="1"/>
  <c r="AS159" i="1"/>
  <c r="AS229" i="1" s="1"/>
  <c r="AR159" i="1"/>
  <c r="AR229" i="1" s="1"/>
  <c r="AQ159" i="1"/>
  <c r="AQ229" i="1" s="1"/>
  <c r="AP159" i="1"/>
  <c r="AP229" i="1" s="1"/>
  <c r="AO159" i="1"/>
  <c r="AO229" i="1" s="1"/>
  <c r="AN159" i="1"/>
  <c r="AN229" i="1" s="1"/>
  <c r="AM159" i="1"/>
  <c r="AM229" i="1" s="1"/>
  <c r="AL159" i="1"/>
  <c r="AL229" i="1" s="1"/>
  <c r="AK159" i="1"/>
  <c r="AK229" i="1" s="1"/>
  <c r="AJ159" i="1"/>
  <c r="AJ229" i="1" s="1"/>
  <c r="AI159" i="1"/>
  <c r="AI229" i="1" s="1"/>
  <c r="AH159" i="1"/>
  <c r="AH229" i="1" s="1"/>
  <c r="AG159" i="1"/>
  <c r="AG229" i="1" s="1"/>
  <c r="AF159" i="1"/>
  <c r="AF229" i="1" s="1"/>
  <c r="AE159" i="1"/>
  <c r="AE229" i="1" s="1"/>
  <c r="AD159" i="1"/>
  <c r="AD229" i="1" s="1"/>
  <c r="AC159" i="1"/>
  <c r="AC229" i="1" s="1"/>
  <c r="AB159" i="1"/>
  <c r="AB229" i="1" s="1"/>
  <c r="AA159" i="1"/>
  <c r="AA229" i="1" s="1"/>
  <c r="Z159" i="1"/>
  <c r="Z229" i="1" s="1"/>
  <c r="Y159" i="1"/>
  <c r="Y229" i="1" s="1"/>
  <c r="X159" i="1"/>
  <c r="X229" i="1" s="1"/>
  <c r="W159" i="1"/>
  <c r="W229" i="1" s="1"/>
  <c r="V159" i="1"/>
  <c r="V229" i="1" s="1"/>
  <c r="U159" i="1"/>
  <c r="U229" i="1" s="1"/>
  <c r="S159" i="1"/>
  <c r="S229" i="1" s="1"/>
  <c r="R159" i="1"/>
  <c r="R229" i="1" s="1"/>
  <c r="Q159" i="1"/>
  <c r="Q229" i="1" s="1"/>
  <c r="P159" i="1"/>
  <c r="P229" i="1" s="1"/>
  <c r="M159" i="1"/>
  <c r="M229" i="1" s="1"/>
  <c r="K159" i="1"/>
  <c r="K229" i="1" s="1"/>
  <c r="J159" i="1"/>
  <c r="J229" i="1" s="1"/>
  <c r="H159" i="1"/>
  <c r="H229" i="1" s="1"/>
  <c r="F159" i="1"/>
  <c r="F229" i="1" s="1"/>
  <c r="CW158" i="1"/>
  <c r="CW160" i="1" s="1"/>
  <c r="CV158" i="1"/>
  <c r="CU158" i="1"/>
  <c r="CU160" i="1" s="1"/>
  <c r="CT158" i="1"/>
  <c r="CT160" i="1" s="1"/>
  <c r="CS158" i="1"/>
  <c r="CS160" i="1" s="1"/>
  <c r="CR158" i="1"/>
  <c r="CR160" i="1" s="1"/>
  <c r="CQ158" i="1"/>
  <c r="CQ160" i="1" s="1"/>
  <c r="CP158" i="1"/>
  <c r="CP160" i="1" s="1"/>
  <c r="CO158" i="1"/>
  <c r="CO160" i="1" s="1"/>
  <c r="CM158" i="1"/>
  <c r="CM160" i="1" s="1"/>
  <c r="CL158" i="1"/>
  <c r="CL160" i="1" s="1"/>
  <c r="CK158" i="1"/>
  <c r="CK160" i="1" s="1"/>
  <c r="CJ158" i="1"/>
  <c r="CJ160" i="1" s="1"/>
  <c r="CI158" i="1"/>
  <c r="CI160" i="1" s="1"/>
  <c r="CH158" i="1"/>
  <c r="CH160" i="1" s="1"/>
  <c r="CG158" i="1"/>
  <c r="CG160" i="1" s="1"/>
  <c r="CF158" i="1"/>
  <c r="CE158" i="1"/>
  <c r="CE160" i="1" s="1"/>
  <c r="CD158" i="1"/>
  <c r="CD160" i="1" s="1"/>
  <c r="CC158" i="1"/>
  <c r="CC160" i="1" s="1"/>
  <c r="CB158" i="1"/>
  <c r="CB160" i="1" s="1"/>
  <c r="CA158" i="1"/>
  <c r="CA160" i="1" s="1"/>
  <c r="BZ158" i="1"/>
  <c r="BZ160" i="1" s="1"/>
  <c r="BY158" i="1"/>
  <c r="BY160" i="1" s="1"/>
  <c r="BX158" i="1"/>
  <c r="BW158" i="1"/>
  <c r="BW160" i="1" s="1"/>
  <c r="BV158" i="1"/>
  <c r="BV160" i="1" s="1"/>
  <c r="BU158" i="1"/>
  <c r="BU160" i="1" s="1"/>
  <c r="BT158" i="1"/>
  <c r="BT160" i="1" s="1"/>
  <c r="BS158" i="1"/>
  <c r="BS160" i="1" s="1"/>
  <c r="BR158" i="1"/>
  <c r="BR160" i="1" s="1"/>
  <c r="BQ158" i="1"/>
  <c r="BQ160" i="1" s="1"/>
  <c r="BP158" i="1"/>
  <c r="BO158" i="1"/>
  <c r="BO160" i="1" s="1"/>
  <c r="BN158" i="1"/>
  <c r="BN160" i="1" s="1"/>
  <c r="BM158" i="1"/>
  <c r="BM160" i="1" s="1"/>
  <c r="BL158" i="1"/>
  <c r="BL160" i="1" s="1"/>
  <c r="BK158" i="1"/>
  <c r="BK160" i="1" s="1"/>
  <c r="BJ158" i="1"/>
  <c r="BJ160" i="1" s="1"/>
  <c r="BI158" i="1"/>
  <c r="BI160" i="1" s="1"/>
  <c r="BH158" i="1"/>
  <c r="BG158" i="1"/>
  <c r="BG160" i="1" s="1"/>
  <c r="BF158" i="1"/>
  <c r="BF160" i="1" s="1"/>
  <c r="BE158" i="1"/>
  <c r="BE160" i="1" s="1"/>
  <c r="BD158" i="1"/>
  <c r="BD160" i="1" s="1"/>
  <c r="BC158" i="1"/>
  <c r="BC160" i="1" s="1"/>
  <c r="BB158" i="1"/>
  <c r="BB160" i="1" s="1"/>
  <c r="BA158" i="1"/>
  <c r="BA160" i="1" s="1"/>
  <c r="AZ158" i="1"/>
  <c r="AY158" i="1"/>
  <c r="AY160" i="1" s="1"/>
  <c r="AX158" i="1"/>
  <c r="AX160" i="1" s="1"/>
  <c r="AW158" i="1"/>
  <c r="AW160" i="1" s="1"/>
  <c r="AV158" i="1"/>
  <c r="AV160" i="1" s="1"/>
  <c r="AU158" i="1"/>
  <c r="AU160" i="1" s="1"/>
  <c r="AT158" i="1"/>
  <c r="AT160" i="1" s="1"/>
  <c r="AS158" i="1"/>
  <c r="AS160" i="1" s="1"/>
  <c r="AR158" i="1"/>
  <c r="AQ158" i="1"/>
  <c r="AQ160" i="1" s="1"/>
  <c r="AP158" i="1"/>
  <c r="AP160" i="1" s="1"/>
  <c r="AO158" i="1"/>
  <c r="AO160" i="1" s="1"/>
  <c r="AN158" i="1"/>
  <c r="AN160" i="1" s="1"/>
  <c r="AM158" i="1"/>
  <c r="AM160" i="1" s="1"/>
  <c r="AL158" i="1"/>
  <c r="AL160" i="1" s="1"/>
  <c r="AK158" i="1"/>
  <c r="AK160" i="1" s="1"/>
  <c r="AJ158" i="1"/>
  <c r="AI158" i="1"/>
  <c r="AI160" i="1" s="1"/>
  <c r="AH158" i="1"/>
  <c r="AH160" i="1" s="1"/>
  <c r="AG158" i="1"/>
  <c r="AG160" i="1" s="1"/>
  <c r="AF158" i="1"/>
  <c r="AF160" i="1" s="1"/>
  <c r="AE158" i="1"/>
  <c r="AE160" i="1" s="1"/>
  <c r="AD158" i="1"/>
  <c r="AD160" i="1" s="1"/>
  <c r="AC158" i="1"/>
  <c r="AC160" i="1" s="1"/>
  <c r="AB158" i="1"/>
  <c r="AA158" i="1"/>
  <c r="AA160" i="1" s="1"/>
  <c r="Z158" i="1"/>
  <c r="Z160" i="1" s="1"/>
  <c r="Y158" i="1"/>
  <c r="Y160" i="1" s="1"/>
  <c r="X158" i="1"/>
  <c r="X160" i="1" s="1"/>
  <c r="W158" i="1"/>
  <c r="W160" i="1" s="1"/>
  <c r="V158" i="1"/>
  <c r="V160" i="1" s="1"/>
  <c r="U158" i="1"/>
  <c r="U160" i="1" s="1"/>
  <c r="T158" i="1"/>
  <c r="S158" i="1"/>
  <c r="S160" i="1" s="1"/>
  <c r="R158" i="1"/>
  <c r="R160" i="1" s="1"/>
  <c r="Q158" i="1"/>
  <c r="Q160" i="1" s="1"/>
  <c r="P158" i="1"/>
  <c r="P160" i="1" s="1"/>
  <c r="O158" i="1"/>
  <c r="N158" i="1"/>
  <c r="M158" i="1"/>
  <c r="M160" i="1" s="1"/>
  <c r="L158" i="1"/>
  <c r="K158" i="1"/>
  <c r="K160" i="1" s="1"/>
  <c r="J158" i="1"/>
  <c r="J160" i="1" s="1"/>
  <c r="I158" i="1"/>
  <c r="H158" i="1"/>
  <c r="H160" i="1" s="1"/>
  <c r="G158" i="1"/>
  <c r="F158" i="1"/>
  <c r="F160" i="1" s="1"/>
  <c r="T155" i="1"/>
  <c r="O155" i="1"/>
  <c r="N155" i="1"/>
  <c r="L155" i="1"/>
  <c r="I155" i="1"/>
  <c r="G155" i="1"/>
  <c r="E155" i="1"/>
  <c r="T154" i="1"/>
  <c r="O154" i="1"/>
  <c r="N154" i="1"/>
  <c r="L154" i="1"/>
  <c r="E154" i="1" s="1"/>
  <c r="I154" i="1"/>
  <c r="G154" i="1"/>
  <c r="T153" i="1"/>
  <c r="T159" i="1" s="1"/>
  <c r="O153" i="1"/>
  <c r="O159" i="1" s="1"/>
  <c r="O229" i="1" s="1"/>
  <c r="N153" i="1"/>
  <c r="N159" i="1" s="1"/>
  <c r="N229" i="1" s="1"/>
  <c r="L153" i="1"/>
  <c r="L159" i="1" s="1"/>
  <c r="I153" i="1"/>
  <c r="E153" i="1" s="1"/>
  <c r="E159" i="1" s="1"/>
  <c r="G153" i="1"/>
  <c r="G159" i="1" s="1"/>
  <c r="G229" i="1" s="1"/>
  <c r="CN150" i="1"/>
  <c r="E150" i="1"/>
  <c r="CN149" i="1"/>
  <c r="CN158" i="1" s="1"/>
  <c r="CN160" i="1" s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CW140" i="1"/>
  <c r="CV140" i="1"/>
  <c r="CU140" i="1"/>
  <c r="CT140" i="1"/>
  <c r="CS140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CW139" i="1"/>
  <c r="CW222" i="1" s="1"/>
  <c r="CV139" i="1"/>
  <c r="CV222" i="1" s="1"/>
  <c r="CU139" i="1"/>
  <c r="CU222" i="1" s="1"/>
  <c r="CT139" i="1"/>
  <c r="CT222" i="1" s="1"/>
  <c r="CS139" i="1"/>
  <c r="CS222" i="1" s="1"/>
  <c r="CR139" i="1"/>
  <c r="CR222" i="1" s="1"/>
  <c r="CQ139" i="1"/>
  <c r="CQ222" i="1" s="1"/>
  <c r="CP139" i="1"/>
  <c r="CP222" i="1" s="1"/>
  <c r="CO139" i="1"/>
  <c r="CO222" i="1" s="1"/>
  <c r="CN139" i="1"/>
  <c r="CN222" i="1" s="1"/>
  <c r="CM139" i="1"/>
  <c r="CM222" i="1" s="1"/>
  <c r="CL139" i="1"/>
  <c r="CL222" i="1" s="1"/>
  <c r="CK139" i="1"/>
  <c r="CK222" i="1" s="1"/>
  <c r="CJ139" i="1"/>
  <c r="CJ222" i="1" s="1"/>
  <c r="CI139" i="1"/>
  <c r="CI222" i="1" s="1"/>
  <c r="CH139" i="1"/>
  <c r="CH222" i="1" s="1"/>
  <c r="CG139" i="1"/>
  <c r="CG222" i="1" s="1"/>
  <c r="CF139" i="1"/>
  <c r="CF222" i="1" s="1"/>
  <c r="CE139" i="1"/>
  <c r="CE222" i="1" s="1"/>
  <c r="CD139" i="1"/>
  <c r="CD222" i="1" s="1"/>
  <c r="CC139" i="1"/>
  <c r="CC222" i="1" s="1"/>
  <c r="CB139" i="1"/>
  <c r="CB222" i="1" s="1"/>
  <c r="CA139" i="1"/>
  <c r="CA222" i="1" s="1"/>
  <c r="BZ139" i="1"/>
  <c r="BZ222" i="1" s="1"/>
  <c r="BY139" i="1"/>
  <c r="BY222" i="1" s="1"/>
  <c r="BX139" i="1"/>
  <c r="BX222" i="1" s="1"/>
  <c r="BW139" i="1"/>
  <c r="BW222" i="1" s="1"/>
  <c r="BV139" i="1"/>
  <c r="BV222" i="1" s="1"/>
  <c r="BU139" i="1"/>
  <c r="BU222" i="1" s="1"/>
  <c r="BT139" i="1"/>
  <c r="BT222" i="1" s="1"/>
  <c r="BS139" i="1"/>
  <c r="BS222" i="1" s="1"/>
  <c r="BR139" i="1"/>
  <c r="BR222" i="1" s="1"/>
  <c r="BQ139" i="1"/>
  <c r="BQ222" i="1" s="1"/>
  <c r="BP139" i="1"/>
  <c r="BP222" i="1" s="1"/>
  <c r="BO139" i="1"/>
  <c r="BO222" i="1" s="1"/>
  <c r="BN139" i="1"/>
  <c r="BN222" i="1" s="1"/>
  <c r="BM139" i="1"/>
  <c r="BM222" i="1" s="1"/>
  <c r="BL139" i="1"/>
  <c r="BL222" i="1" s="1"/>
  <c r="BK139" i="1"/>
  <c r="BK222" i="1" s="1"/>
  <c r="BJ139" i="1"/>
  <c r="BJ222" i="1" s="1"/>
  <c r="BI139" i="1"/>
  <c r="BI222" i="1" s="1"/>
  <c r="BH139" i="1"/>
  <c r="BH222" i="1" s="1"/>
  <c r="BG139" i="1"/>
  <c r="BG222" i="1" s="1"/>
  <c r="BF139" i="1"/>
  <c r="BF222" i="1" s="1"/>
  <c r="BE139" i="1"/>
  <c r="BE222" i="1" s="1"/>
  <c r="BD139" i="1"/>
  <c r="BD222" i="1" s="1"/>
  <c r="BC139" i="1"/>
  <c r="BC222" i="1" s="1"/>
  <c r="BB139" i="1"/>
  <c r="BB222" i="1" s="1"/>
  <c r="BA139" i="1"/>
  <c r="BA222" i="1" s="1"/>
  <c r="AZ139" i="1"/>
  <c r="AZ222" i="1" s="1"/>
  <c r="AY139" i="1"/>
  <c r="AY222" i="1" s="1"/>
  <c r="AX139" i="1"/>
  <c r="AX222" i="1" s="1"/>
  <c r="AW139" i="1"/>
  <c r="AW222" i="1" s="1"/>
  <c r="AV139" i="1"/>
  <c r="AV222" i="1" s="1"/>
  <c r="AU139" i="1"/>
  <c r="AU222" i="1" s="1"/>
  <c r="AT139" i="1"/>
  <c r="AT222" i="1" s="1"/>
  <c r="AS139" i="1"/>
  <c r="AS222" i="1" s="1"/>
  <c r="AR139" i="1"/>
  <c r="AR222" i="1" s="1"/>
  <c r="AQ139" i="1"/>
  <c r="AQ222" i="1" s="1"/>
  <c r="AP139" i="1"/>
  <c r="AP222" i="1" s="1"/>
  <c r="AO139" i="1"/>
  <c r="AO222" i="1" s="1"/>
  <c r="AN139" i="1"/>
  <c r="AN222" i="1" s="1"/>
  <c r="AM139" i="1"/>
  <c r="AM222" i="1" s="1"/>
  <c r="AL139" i="1"/>
  <c r="AL222" i="1" s="1"/>
  <c r="AK139" i="1"/>
  <c r="AK222" i="1" s="1"/>
  <c r="AJ139" i="1"/>
  <c r="AJ222" i="1" s="1"/>
  <c r="AI139" i="1"/>
  <c r="AI222" i="1" s="1"/>
  <c r="AH139" i="1"/>
  <c r="AH222" i="1" s="1"/>
  <c r="AG139" i="1"/>
  <c r="AG222" i="1" s="1"/>
  <c r="AF139" i="1"/>
  <c r="AF222" i="1" s="1"/>
  <c r="AE139" i="1"/>
  <c r="AE222" i="1" s="1"/>
  <c r="AD139" i="1"/>
  <c r="AD222" i="1" s="1"/>
  <c r="AC139" i="1"/>
  <c r="AC222" i="1" s="1"/>
  <c r="AB139" i="1"/>
  <c r="AB222" i="1" s="1"/>
  <c r="AA139" i="1"/>
  <c r="AA222" i="1" s="1"/>
  <c r="Z139" i="1"/>
  <c r="Z222" i="1" s="1"/>
  <c r="Y139" i="1"/>
  <c r="Y222" i="1" s="1"/>
  <c r="X139" i="1"/>
  <c r="X222" i="1" s="1"/>
  <c r="W139" i="1"/>
  <c r="W222" i="1" s="1"/>
  <c r="V139" i="1"/>
  <c r="V222" i="1" s="1"/>
  <c r="U139" i="1"/>
  <c r="U222" i="1" s="1"/>
  <c r="T139" i="1"/>
  <c r="T222" i="1" s="1"/>
  <c r="S139" i="1"/>
  <c r="S222" i="1" s="1"/>
  <c r="R139" i="1"/>
  <c r="R222" i="1" s="1"/>
  <c r="Q139" i="1"/>
  <c r="Q222" i="1" s="1"/>
  <c r="P139" i="1"/>
  <c r="P222" i="1" s="1"/>
  <c r="O139" i="1"/>
  <c r="O222" i="1" s="1"/>
  <c r="N139" i="1"/>
  <c r="N222" i="1" s="1"/>
  <c r="M139" i="1"/>
  <c r="M222" i="1" s="1"/>
  <c r="L139" i="1"/>
  <c r="L222" i="1" s="1"/>
  <c r="K139" i="1"/>
  <c r="K222" i="1" s="1"/>
  <c r="J139" i="1"/>
  <c r="J222" i="1" s="1"/>
  <c r="I139" i="1"/>
  <c r="I222" i="1" s="1"/>
  <c r="H139" i="1"/>
  <c r="H222" i="1" s="1"/>
  <c r="G139" i="1"/>
  <c r="G222" i="1" s="1"/>
  <c r="F139" i="1"/>
  <c r="F222" i="1" s="1"/>
  <c r="E136" i="1"/>
  <c r="E135" i="1"/>
  <c r="E134" i="1" s="1"/>
  <c r="E133" i="1"/>
  <c r="E132" i="1"/>
  <c r="E130" i="1" s="1"/>
  <c r="E129" i="1"/>
  <c r="E141" i="1" s="1"/>
  <c r="E128" i="1"/>
  <c r="E140" i="1" s="1"/>
  <c r="E127" i="1"/>
  <c r="E126" i="1"/>
  <c r="E139" i="1" s="1"/>
  <c r="E142" i="1" s="1"/>
  <c r="CW118" i="1"/>
  <c r="CW224" i="1" s="1"/>
  <c r="CV118" i="1"/>
  <c r="CV224" i="1" s="1"/>
  <c r="CU118" i="1"/>
  <c r="CU224" i="1" s="1"/>
  <c r="CT118" i="1"/>
  <c r="CT224" i="1" s="1"/>
  <c r="CS118" i="1"/>
  <c r="CS224" i="1" s="1"/>
  <c r="CR118" i="1"/>
  <c r="CR224" i="1" s="1"/>
  <c r="CQ118" i="1"/>
  <c r="CQ224" i="1" s="1"/>
  <c r="CP118" i="1"/>
  <c r="CP224" i="1" s="1"/>
  <c r="CO118" i="1"/>
  <c r="CO224" i="1" s="1"/>
  <c r="CN118" i="1"/>
  <c r="CM118" i="1"/>
  <c r="CM224" i="1" s="1"/>
  <c r="CL118" i="1"/>
  <c r="CL224" i="1" s="1"/>
  <c r="CK118" i="1"/>
  <c r="CK224" i="1" s="1"/>
  <c r="CJ118" i="1"/>
  <c r="CJ224" i="1" s="1"/>
  <c r="CI118" i="1"/>
  <c r="CI224" i="1" s="1"/>
  <c r="CH118" i="1"/>
  <c r="CH224" i="1" s="1"/>
  <c r="CG118" i="1"/>
  <c r="CG224" i="1" s="1"/>
  <c r="CF118" i="1"/>
  <c r="CF224" i="1" s="1"/>
  <c r="CE118" i="1"/>
  <c r="CE224" i="1" s="1"/>
  <c r="CD118" i="1"/>
  <c r="CD224" i="1" s="1"/>
  <c r="CC118" i="1"/>
  <c r="CC224" i="1" s="1"/>
  <c r="CB118" i="1"/>
  <c r="CB224" i="1" s="1"/>
  <c r="CA118" i="1"/>
  <c r="CA224" i="1" s="1"/>
  <c r="BZ118" i="1"/>
  <c r="BZ224" i="1" s="1"/>
  <c r="BY118" i="1"/>
  <c r="BY224" i="1" s="1"/>
  <c r="BX118" i="1"/>
  <c r="BX224" i="1" s="1"/>
  <c r="BW118" i="1"/>
  <c r="BW224" i="1" s="1"/>
  <c r="BV118" i="1"/>
  <c r="BV224" i="1" s="1"/>
  <c r="BU118" i="1"/>
  <c r="BU224" i="1" s="1"/>
  <c r="BT118" i="1"/>
  <c r="BT224" i="1" s="1"/>
  <c r="BS118" i="1"/>
  <c r="BS224" i="1" s="1"/>
  <c r="BR118" i="1"/>
  <c r="BR224" i="1" s="1"/>
  <c r="BQ118" i="1"/>
  <c r="BQ224" i="1" s="1"/>
  <c r="BP118" i="1"/>
  <c r="BP224" i="1" s="1"/>
  <c r="BO118" i="1"/>
  <c r="BO224" i="1" s="1"/>
  <c r="BN118" i="1"/>
  <c r="BN224" i="1" s="1"/>
  <c r="BM118" i="1"/>
  <c r="BM224" i="1" s="1"/>
  <c r="BL118" i="1"/>
  <c r="BL224" i="1" s="1"/>
  <c r="BK118" i="1"/>
  <c r="BK224" i="1" s="1"/>
  <c r="BJ118" i="1"/>
  <c r="BJ224" i="1" s="1"/>
  <c r="BI118" i="1"/>
  <c r="BI224" i="1" s="1"/>
  <c r="BH118" i="1"/>
  <c r="BH224" i="1" s="1"/>
  <c r="BG118" i="1"/>
  <c r="BG224" i="1" s="1"/>
  <c r="BF118" i="1"/>
  <c r="BF224" i="1" s="1"/>
  <c r="BE118" i="1"/>
  <c r="BE224" i="1" s="1"/>
  <c r="BD118" i="1"/>
  <c r="BD224" i="1" s="1"/>
  <c r="BC118" i="1"/>
  <c r="BC224" i="1" s="1"/>
  <c r="BB118" i="1"/>
  <c r="BB224" i="1" s="1"/>
  <c r="BA118" i="1"/>
  <c r="BA224" i="1" s="1"/>
  <c r="AZ118" i="1"/>
  <c r="AZ224" i="1" s="1"/>
  <c r="AY118" i="1"/>
  <c r="AY224" i="1" s="1"/>
  <c r="AX118" i="1"/>
  <c r="AX224" i="1" s="1"/>
  <c r="AW118" i="1"/>
  <c r="AW224" i="1" s="1"/>
  <c r="AV118" i="1"/>
  <c r="AV224" i="1" s="1"/>
  <c r="AU118" i="1"/>
  <c r="AU224" i="1" s="1"/>
  <c r="AT118" i="1"/>
  <c r="AT224" i="1" s="1"/>
  <c r="AS118" i="1"/>
  <c r="AS224" i="1" s="1"/>
  <c r="AR118" i="1"/>
  <c r="AR224" i="1" s="1"/>
  <c r="AQ118" i="1"/>
  <c r="AQ224" i="1" s="1"/>
  <c r="AP118" i="1"/>
  <c r="AP224" i="1" s="1"/>
  <c r="AO118" i="1"/>
  <c r="AO224" i="1" s="1"/>
  <c r="AN118" i="1"/>
  <c r="AN224" i="1" s="1"/>
  <c r="AM118" i="1"/>
  <c r="AM224" i="1" s="1"/>
  <c r="AL118" i="1"/>
  <c r="AL224" i="1" s="1"/>
  <c r="AK118" i="1"/>
  <c r="AK224" i="1" s="1"/>
  <c r="AJ118" i="1"/>
  <c r="AJ224" i="1" s="1"/>
  <c r="AI118" i="1"/>
  <c r="AI224" i="1" s="1"/>
  <c r="AH118" i="1"/>
  <c r="AH224" i="1" s="1"/>
  <c r="AG118" i="1"/>
  <c r="AG224" i="1" s="1"/>
  <c r="AF118" i="1"/>
  <c r="AF224" i="1" s="1"/>
  <c r="AE118" i="1"/>
  <c r="AE224" i="1" s="1"/>
  <c r="AD118" i="1"/>
  <c r="AD224" i="1" s="1"/>
  <c r="AC118" i="1"/>
  <c r="AC224" i="1" s="1"/>
  <c r="AB118" i="1"/>
  <c r="AB224" i="1" s="1"/>
  <c r="AA118" i="1"/>
  <c r="AA224" i="1" s="1"/>
  <c r="Z118" i="1"/>
  <c r="Z224" i="1" s="1"/>
  <c r="Y118" i="1"/>
  <c r="Y224" i="1" s="1"/>
  <c r="X118" i="1"/>
  <c r="X224" i="1" s="1"/>
  <c r="W118" i="1"/>
  <c r="W224" i="1" s="1"/>
  <c r="V118" i="1"/>
  <c r="V224" i="1" s="1"/>
  <c r="U118" i="1"/>
  <c r="U224" i="1" s="1"/>
  <c r="T118" i="1"/>
  <c r="T224" i="1" s="1"/>
  <c r="S118" i="1"/>
  <c r="S224" i="1" s="1"/>
  <c r="R118" i="1"/>
  <c r="R224" i="1" s="1"/>
  <c r="Q118" i="1"/>
  <c r="Q224" i="1" s="1"/>
  <c r="P118" i="1"/>
  <c r="P224" i="1" s="1"/>
  <c r="O118" i="1"/>
  <c r="O224" i="1" s="1"/>
  <c r="N118" i="1"/>
  <c r="N224" i="1" s="1"/>
  <c r="M118" i="1"/>
  <c r="M224" i="1" s="1"/>
  <c r="L118" i="1"/>
  <c r="L224" i="1" s="1"/>
  <c r="K118" i="1"/>
  <c r="K224" i="1" s="1"/>
  <c r="J118" i="1"/>
  <c r="J224" i="1" s="1"/>
  <c r="I118" i="1"/>
  <c r="I224" i="1" s="1"/>
  <c r="H118" i="1"/>
  <c r="H224" i="1" s="1"/>
  <c r="G118" i="1"/>
  <c r="G224" i="1" s="1"/>
  <c r="F118" i="1"/>
  <c r="F224" i="1" s="1"/>
  <c r="CW117" i="1"/>
  <c r="CW223" i="1" s="1"/>
  <c r="CV117" i="1"/>
  <c r="CV223" i="1" s="1"/>
  <c r="CU117" i="1"/>
  <c r="CU223" i="1" s="1"/>
  <c r="CT117" i="1"/>
  <c r="CT223" i="1" s="1"/>
  <c r="CS117" i="1"/>
  <c r="CS223" i="1" s="1"/>
  <c r="CR117" i="1"/>
  <c r="CR223" i="1" s="1"/>
  <c r="CQ117" i="1"/>
  <c r="CQ223" i="1" s="1"/>
  <c r="CP117" i="1"/>
  <c r="CP223" i="1" s="1"/>
  <c r="CO117" i="1"/>
  <c r="CO223" i="1" s="1"/>
  <c r="CN117" i="1"/>
  <c r="CN223" i="1" s="1"/>
  <c r="CM117" i="1"/>
  <c r="CM223" i="1" s="1"/>
  <c r="CL117" i="1"/>
  <c r="CL223" i="1" s="1"/>
  <c r="CK117" i="1"/>
  <c r="CK223" i="1" s="1"/>
  <c r="CJ117" i="1"/>
  <c r="CJ223" i="1" s="1"/>
  <c r="CI117" i="1"/>
  <c r="CI223" i="1" s="1"/>
  <c r="CH117" i="1"/>
  <c r="CH223" i="1" s="1"/>
  <c r="CG117" i="1"/>
  <c r="CG223" i="1" s="1"/>
  <c r="CF117" i="1"/>
  <c r="CF223" i="1" s="1"/>
  <c r="CE117" i="1"/>
  <c r="CE223" i="1" s="1"/>
  <c r="CD117" i="1"/>
  <c r="CD223" i="1" s="1"/>
  <c r="CC117" i="1"/>
  <c r="CC223" i="1" s="1"/>
  <c r="CB117" i="1"/>
  <c r="CB223" i="1" s="1"/>
  <c r="CA117" i="1"/>
  <c r="CA223" i="1" s="1"/>
  <c r="BZ117" i="1"/>
  <c r="BZ223" i="1" s="1"/>
  <c r="BY117" i="1"/>
  <c r="BY223" i="1" s="1"/>
  <c r="BX117" i="1"/>
  <c r="BX223" i="1" s="1"/>
  <c r="BW117" i="1"/>
  <c r="BW223" i="1" s="1"/>
  <c r="BV117" i="1"/>
  <c r="BV223" i="1" s="1"/>
  <c r="BU117" i="1"/>
  <c r="BU223" i="1" s="1"/>
  <c r="BT117" i="1"/>
  <c r="BT223" i="1" s="1"/>
  <c r="BS117" i="1"/>
  <c r="BS223" i="1" s="1"/>
  <c r="BR117" i="1"/>
  <c r="BR223" i="1" s="1"/>
  <c r="BQ117" i="1"/>
  <c r="BQ223" i="1" s="1"/>
  <c r="BP117" i="1"/>
  <c r="BP223" i="1" s="1"/>
  <c r="BO117" i="1"/>
  <c r="BO223" i="1" s="1"/>
  <c r="BN117" i="1"/>
  <c r="BN223" i="1" s="1"/>
  <c r="BM117" i="1"/>
  <c r="BM223" i="1" s="1"/>
  <c r="BL117" i="1"/>
  <c r="BL223" i="1" s="1"/>
  <c r="BK117" i="1"/>
  <c r="BK223" i="1" s="1"/>
  <c r="BJ117" i="1"/>
  <c r="BJ223" i="1" s="1"/>
  <c r="BI117" i="1"/>
  <c r="BI223" i="1" s="1"/>
  <c r="BH117" i="1"/>
  <c r="BH223" i="1" s="1"/>
  <c r="BG117" i="1"/>
  <c r="BG223" i="1" s="1"/>
  <c r="BF117" i="1"/>
  <c r="BF223" i="1" s="1"/>
  <c r="BE117" i="1"/>
  <c r="BE223" i="1" s="1"/>
  <c r="BD117" i="1"/>
  <c r="BD223" i="1" s="1"/>
  <c r="BC117" i="1"/>
  <c r="BC223" i="1" s="1"/>
  <c r="BB117" i="1"/>
  <c r="BB223" i="1" s="1"/>
  <c r="BA117" i="1"/>
  <c r="BA223" i="1" s="1"/>
  <c r="AZ117" i="1"/>
  <c r="AZ223" i="1" s="1"/>
  <c r="AY117" i="1"/>
  <c r="AY223" i="1" s="1"/>
  <c r="AX117" i="1"/>
  <c r="AX223" i="1" s="1"/>
  <c r="AW117" i="1"/>
  <c r="AW223" i="1" s="1"/>
  <c r="AV117" i="1"/>
  <c r="AV223" i="1" s="1"/>
  <c r="AU117" i="1"/>
  <c r="AU223" i="1" s="1"/>
  <c r="AT117" i="1"/>
  <c r="AT223" i="1" s="1"/>
  <c r="AS117" i="1"/>
  <c r="AS223" i="1" s="1"/>
  <c r="AR117" i="1"/>
  <c r="AR223" i="1" s="1"/>
  <c r="AQ117" i="1"/>
  <c r="AQ223" i="1" s="1"/>
  <c r="AP117" i="1"/>
  <c r="AP223" i="1" s="1"/>
  <c r="AO117" i="1"/>
  <c r="AO223" i="1" s="1"/>
  <c r="AN117" i="1"/>
  <c r="AN223" i="1" s="1"/>
  <c r="AM117" i="1"/>
  <c r="AM223" i="1" s="1"/>
  <c r="AL117" i="1"/>
  <c r="AL223" i="1" s="1"/>
  <c r="AK117" i="1"/>
  <c r="AK223" i="1" s="1"/>
  <c r="AJ117" i="1"/>
  <c r="AJ223" i="1" s="1"/>
  <c r="AI117" i="1"/>
  <c r="AI223" i="1" s="1"/>
  <c r="AH117" i="1"/>
  <c r="AH223" i="1" s="1"/>
  <c r="AG117" i="1"/>
  <c r="AG223" i="1" s="1"/>
  <c r="AF117" i="1"/>
  <c r="AF223" i="1" s="1"/>
  <c r="AE117" i="1"/>
  <c r="AE223" i="1" s="1"/>
  <c r="AD117" i="1"/>
  <c r="AD223" i="1" s="1"/>
  <c r="AC117" i="1"/>
  <c r="AC223" i="1" s="1"/>
  <c r="AB117" i="1"/>
  <c r="AB223" i="1" s="1"/>
  <c r="AA117" i="1"/>
  <c r="AA223" i="1" s="1"/>
  <c r="Z117" i="1"/>
  <c r="Z223" i="1" s="1"/>
  <c r="Y117" i="1"/>
  <c r="Y223" i="1" s="1"/>
  <c r="X117" i="1"/>
  <c r="X223" i="1" s="1"/>
  <c r="W117" i="1"/>
  <c r="W223" i="1" s="1"/>
  <c r="V117" i="1"/>
  <c r="V223" i="1" s="1"/>
  <c r="U117" i="1"/>
  <c r="U223" i="1" s="1"/>
  <c r="T117" i="1"/>
  <c r="T223" i="1" s="1"/>
  <c r="S117" i="1"/>
  <c r="S223" i="1" s="1"/>
  <c r="R117" i="1"/>
  <c r="R223" i="1" s="1"/>
  <c r="Q117" i="1"/>
  <c r="Q223" i="1" s="1"/>
  <c r="P117" i="1"/>
  <c r="P223" i="1" s="1"/>
  <c r="O117" i="1"/>
  <c r="O223" i="1" s="1"/>
  <c r="N117" i="1"/>
  <c r="N223" i="1" s="1"/>
  <c r="M117" i="1"/>
  <c r="M223" i="1" s="1"/>
  <c r="L117" i="1"/>
  <c r="L223" i="1" s="1"/>
  <c r="K117" i="1"/>
  <c r="K223" i="1" s="1"/>
  <c r="J117" i="1"/>
  <c r="J223" i="1" s="1"/>
  <c r="I117" i="1"/>
  <c r="I223" i="1" s="1"/>
  <c r="H117" i="1"/>
  <c r="H223" i="1" s="1"/>
  <c r="G117" i="1"/>
  <c r="G223" i="1" s="1"/>
  <c r="F117" i="1"/>
  <c r="F223" i="1" s="1"/>
  <c r="E223" i="1" s="1"/>
  <c r="E114" i="1"/>
  <c r="E113" i="1"/>
  <c r="E112" i="1"/>
  <c r="E111" i="1"/>
  <c r="E118" i="1" s="1"/>
  <c r="E110" i="1"/>
  <c r="E109" i="1"/>
  <c r="E117" i="1" s="1"/>
  <c r="E107" i="1"/>
  <c r="BO102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99" i="1"/>
  <c r="E98" i="1"/>
  <c r="E97" i="1"/>
  <c r="E96" i="1"/>
  <c r="E95" i="1"/>
  <c r="E94" i="1"/>
  <c r="E100" i="1" s="1"/>
  <c r="CI93" i="1"/>
  <c r="P92" i="1"/>
  <c r="E92" i="1"/>
  <c r="Y91" i="1"/>
  <c r="E91" i="1" s="1"/>
  <c r="CP90" i="1"/>
  <c r="CP87" i="1" s="1"/>
  <c r="Y89" i="1"/>
  <c r="Y87" i="1" s="1"/>
  <c r="E88" i="1"/>
  <c r="CW87" i="1"/>
  <c r="CV87" i="1"/>
  <c r="CU87" i="1"/>
  <c r="CT87" i="1"/>
  <c r="CS87" i="1"/>
  <c r="CR87" i="1"/>
  <c r="CQ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6" i="1"/>
  <c r="E85" i="1"/>
  <c r="E84" i="1"/>
  <c r="E83" i="1"/>
  <c r="E82" i="1"/>
  <c r="E81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 s="1"/>
  <c r="E79" i="1"/>
  <c r="CO78" i="1"/>
  <c r="E78" i="1"/>
  <c r="E77" i="1"/>
  <c r="CN76" i="1"/>
  <c r="E76" i="1" s="1"/>
  <c r="CN75" i="1"/>
  <c r="E75" i="1"/>
  <c r="E74" i="1"/>
  <c r="E73" i="1"/>
  <c r="E72" i="1"/>
  <c r="CO71" i="1"/>
  <c r="E71" i="1"/>
  <c r="CO70" i="1"/>
  <c r="E70" i="1" s="1"/>
  <c r="E69" i="1"/>
  <c r="E68" i="1"/>
  <c r="CO67" i="1"/>
  <c r="E67" i="1"/>
  <c r="CO66" i="1"/>
  <c r="E66" i="1"/>
  <c r="E65" i="1"/>
  <c r="E64" i="1"/>
  <c r="CN63" i="1"/>
  <c r="E63" i="1"/>
  <c r="CN62" i="1"/>
  <c r="E62" i="1"/>
  <c r="E61" i="1"/>
  <c r="E60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E58" i="1"/>
  <c r="E57" i="1"/>
  <c r="E56" i="1"/>
  <c r="CN55" i="1"/>
  <c r="E55" i="1"/>
  <c r="E54" i="1"/>
  <c r="E53" i="1"/>
  <c r="E52" i="1"/>
  <c r="E51" i="1"/>
  <c r="CN50" i="1"/>
  <c r="E50" i="1" s="1"/>
  <c r="E49" i="1"/>
  <c r="E48" i="1"/>
  <c r="E47" i="1"/>
  <c r="E46" i="1"/>
  <c r="CN45" i="1"/>
  <c r="CN43" i="1" s="1"/>
  <c r="E44" i="1"/>
  <c r="CW43" i="1"/>
  <c r="CV43" i="1"/>
  <c r="CU43" i="1"/>
  <c r="CT43" i="1"/>
  <c r="CS43" i="1"/>
  <c r="CR43" i="1"/>
  <c r="CQ43" i="1"/>
  <c r="CP43" i="1"/>
  <c r="CO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P42" i="1"/>
  <c r="E42" i="1"/>
  <c r="E41" i="1"/>
  <c r="CO40" i="1"/>
  <c r="E40" i="1"/>
  <c r="CP39" i="1"/>
  <c r="E39" i="1"/>
  <c r="CP38" i="1"/>
  <c r="E38" i="1"/>
  <c r="E37" i="1"/>
  <c r="E36" i="1"/>
  <c r="E35" i="1"/>
  <c r="E34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 s="1"/>
  <c r="E32" i="1"/>
  <c r="CT31" i="1"/>
  <c r="E31" i="1" s="1"/>
  <c r="CN31" i="1"/>
  <c r="E30" i="1"/>
  <c r="CN29" i="1"/>
  <c r="E29" i="1"/>
  <c r="E28" i="1"/>
  <c r="E27" i="1"/>
  <c r="CW26" i="1"/>
  <c r="CV26" i="1"/>
  <c r="CU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5" i="1"/>
  <c r="CO24" i="1"/>
  <c r="E24" i="1"/>
  <c r="E23" i="1"/>
  <c r="E22" i="1"/>
  <c r="E21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 s="1"/>
  <c r="F20" i="1"/>
  <c r="E19" i="1"/>
  <c r="E18" i="1"/>
  <c r="CW17" i="1"/>
  <c r="CV17" i="1"/>
  <c r="CU17" i="1"/>
  <c r="CT17" i="1"/>
  <c r="CS17" i="1"/>
  <c r="CR17" i="1"/>
  <c r="CQ17" i="1"/>
  <c r="CP17" i="1"/>
  <c r="E17" i="1" s="1"/>
  <c r="E8" i="1" s="1"/>
  <c r="CN17" i="1"/>
  <c r="CO16" i="1"/>
  <c r="E16" i="1"/>
  <c r="CO15" i="1"/>
  <c r="E15" i="1"/>
  <c r="CN14" i="1"/>
  <c r="E14" i="1"/>
  <c r="E13" i="1"/>
  <c r="E12" i="1"/>
  <c r="E11" i="1"/>
  <c r="E10" i="1"/>
  <c r="E9" i="1"/>
  <c r="CW8" i="1"/>
  <c r="CV8" i="1"/>
  <c r="CU8" i="1"/>
  <c r="CT8" i="1"/>
  <c r="CS8" i="1"/>
  <c r="CR8" i="1"/>
  <c r="CQ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L229" i="1" l="1"/>
  <c r="L160" i="1"/>
  <c r="N160" i="1"/>
  <c r="G160" i="1"/>
  <c r="O160" i="1"/>
  <c r="T229" i="1"/>
  <c r="T160" i="1"/>
  <c r="E179" i="1"/>
  <c r="E119" i="1"/>
  <c r="CP8" i="1"/>
  <c r="E45" i="1"/>
  <c r="E43" i="1" s="1"/>
  <c r="E89" i="1"/>
  <c r="CN224" i="1"/>
  <c r="CN231" i="1" s="1"/>
  <c r="K119" i="1"/>
  <c r="S119" i="1"/>
  <c r="AA119" i="1"/>
  <c r="AI119" i="1"/>
  <c r="AQ119" i="1"/>
  <c r="AY119" i="1"/>
  <c r="BG119" i="1"/>
  <c r="BO119" i="1"/>
  <c r="BW119" i="1"/>
  <c r="CE119" i="1"/>
  <c r="CM119" i="1"/>
  <c r="CU119" i="1"/>
  <c r="L142" i="1"/>
  <c r="T142" i="1"/>
  <c r="AB142" i="1"/>
  <c r="AJ142" i="1"/>
  <c r="AR142" i="1"/>
  <c r="AZ142" i="1"/>
  <c r="BH142" i="1"/>
  <c r="BP142" i="1"/>
  <c r="BX142" i="1"/>
  <c r="CF142" i="1"/>
  <c r="CN142" i="1"/>
  <c r="CV142" i="1"/>
  <c r="AM179" i="1"/>
  <c r="AU179" i="1"/>
  <c r="BC179" i="1"/>
  <c r="BK179" i="1"/>
  <c r="BS179" i="1"/>
  <c r="CA179" i="1"/>
  <c r="CI179" i="1"/>
  <c r="CQ179" i="1"/>
  <c r="K231" i="1"/>
  <c r="S231" i="1"/>
  <c r="AA231" i="1"/>
  <c r="AI231" i="1"/>
  <c r="AQ231" i="1"/>
  <c r="AY231" i="1"/>
  <c r="BG231" i="1"/>
  <c r="BO231" i="1"/>
  <c r="BW231" i="1"/>
  <c r="CE231" i="1"/>
  <c r="CM231" i="1"/>
  <c r="CU231" i="1"/>
  <c r="K27" i="2"/>
  <c r="CM27" i="2"/>
  <c r="L119" i="1"/>
  <c r="T119" i="1"/>
  <c r="AB119" i="1"/>
  <c r="AJ119" i="1"/>
  <c r="AR119" i="1"/>
  <c r="AZ119" i="1"/>
  <c r="BH119" i="1"/>
  <c r="BP119" i="1"/>
  <c r="BX119" i="1"/>
  <c r="CF119" i="1"/>
  <c r="CN119" i="1"/>
  <c r="CV119" i="1"/>
  <c r="M142" i="1"/>
  <c r="U142" i="1"/>
  <c r="AC142" i="1"/>
  <c r="AK142" i="1"/>
  <c r="AS142" i="1"/>
  <c r="BA142" i="1"/>
  <c r="BI142" i="1"/>
  <c r="BQ142" i="1"/>
  <c r="BY142" i="1"/>
  <c r="CG142" i="1"/>
  <c r="CO142" i="1"/>
  <c r="CW142" i="1"/>
  <c r="I159" i="1"/>
  <c r="I229" i="1" s="1"/>
  <c r="L231" i="1"/>
  <c r="T231" i="1"/>
  <c r="AB231" i="1"/>
  <c r="AJ231" i="1"/>
  <c r="AR231" i="1"/>
  <c r="AZ231" i="1"/>
  <c r="BH231" i="1"/>
  <c r="BP231" i="1"/>
  <c r="BX231" i="1"/>
  <c r="CF231" i="1"/>
  <c r="CV231" i="1"/>
  <c r="E90" i="1"/>
  <c r="E224" i="1"/>
  <c r="M119" i="1"/>
  <c r="U119" i="1"/>
  <c r="AC119" i="1"/>
  <c r="AK119" i="1"/>
  <c r="AS119" i="1"/>
  <c r="BA119" i="1"/>
  <c r="BI119" i="1"/>
  <c r="BQ119" i="1"/>
  <c r="BY119" i="1"/>
  <c r="CG119" i="1"/>
  <c r="CO119" i="1"/>
  <c r="CW119" i="1"/>
  <c r="F142" i="1"/>
  <c r="N142" i="1"/>
  <c r="V142" i="1"/>
  <c r="AD142" i="1"/>
  <c r="AL142" i="1"/>
  <c r="AT142" i="1"/>
  <c r="BB142" i="1"/>
  <c r="BJ142" i="1"/>
  <c r="BR142" i="1"/>
  <c r="BZ142" i="1"/>
  <c r="CH142" i="1"/>
  <c r="CP142" i="1"/>
  <c r="M231" i="1"/>
  <c r="U231" i="1"/>
  <c r="AC231" i="1"/>
  <c r="AK231" i="1"/>
  <c r="AS231" i="1"/>
  <c r="BA231" i="1"/>
  <c r="BI231" i="1"/>
  <c r="BQ231" i="1"/>
  <c r="BY231" i="1"/>
  <c r="CG231" i="1"/>
  <c r="CO231" i="1"/>
  <c r="CW231" i="1"/>
  <c r="U27" i="2"/>
  <c r="BA27" i="2"/>
  <c r="CT26" i="1"/>
  <c r="E26" i="1" s="1"/>
  <c r="F119" i="1"/>
  <c r="N119" i="1"/>
  <c r="V119" i="1"/>
  <c r="AD119" i="1"/>
  <c r="AL119" i="1"/>
  <c r="AT119" i="1"/>
  <c r="BB119" i="1"/>
  <c r="BJ119" i="1"/>
  <c r="BR119" i="1"/>
  <c r="BZ119" i="1"/>
  <c r="CH119" i="1"/>
  <c r="CP119" i="1"/>
  <c r="E124" i="1"/>
  <c r="G142" i="1"/>
  <c r="O142" i="1"/>
  <c r="W142" i="1"/>
  <c r="AE142" i="1"/>
  <c r="AM142" i="1"/>
  <c r="AU142" i="1"/>
  <c r="BC142" i="1"/>
  <c r="BK142" i="1"/>
  <c r="BS142" i="1"/>
  <c r="CA142" i="1"/>
  <c r="CI142" i="1"/>
  <c r="CQ142" i="1"/>
  <c r="E149" i="1"/>
  <c r="N231" i="1"/>
  <c r="V231" i="1"/>
  <c r="AD231" i="1"/>
  <c r="AL231" i="1"/>
  <c r="AT231" i="1"/>
  <c r="BB231" i="1"/>
  <c r="BJ231" i="1"/>
  <c r="BR231" i="1"/>
  <c r="BZ231" i="1"/>
  <c r="CH231" i="1"/>
  <c r="CP231" i="1"/>
  <c r="CX231" i="1"/>
  <c r="BJ27" i="2"/>
  <c r="G119" i="1"/>
  <c r="O119" i="1"/>
  <c r="W119" i="1"/>
  <c r="AE119" i="1"/>
  <c r="AM119" i="1"/>
  <c r="AU119" i="1"/>
  <c r="BC119" i="1"/>
  <c r="BK119" i="1"/>
  <c r="BS119" i="1"/>
  <c r="CA119" i="1"/>
  <c r="CI119" i="1"/>
  <c r="CQ119" i="1"/>
  <c r="H142" i="1"/>
  <c r="P142" i="1"/>
  <c r="X142" i="1"/>
  <c r="AF142" i="1"/>
  <c r="AN142" i="1"/>
  <c r="AV142" i="1"/>
  <c r="BD142" i="1"/>
  <c r="BL142" i="1"/>
  <c r="BT142" i="1"/>
  <c r="CB142" i="1"/>
  <c r="CJ142" i="1"/>
  <c r="CR142" i="1"/>
  <c r="AA179" i="1"/>
  <c r="AI179" i="1"/>
  <c r="AQ179" i="1"/>
  <c r="AY179" i="1"/>
  <c r="BG179" i="1"/>
  <c r="BO179" i="1"/>
  <c r="BW179" i="1"/>
  <c r="CE179" i="1"/>
  <c r="CM179" i="1"/>
  <c r="CU179" i="1"/>
  <c r="G231" i="1"/>
  <c r="O231" i="1"/>
  <c r="W231" i="1"/>
  <c r="AE231" i="1"/>
  <c r="AM231" i="1"/>
  <c r="AU231" i="1"/>
  <c r="BC231" i="1"/>
  <c r="BK231" i="1"/>
  <c r="BS231" i="1"/>
  <c r="CA231" i="1"/>
  <c r="CI231" i="1"/>
  <c r="CQ231" i="1"/>
  <c r="AE27" i="2"/>
  <c r="H119" i="1"/>
  <c r="P119" i="1"/>
  <c r="X119" i="1"/>
  <c r="AF119" i="1"/>
  <c r="AN119" i="1"/>
  <c r="AV119" i="1"/>
  <c r="BD119" i="1"/>
  <c r="BL119" i="1"/>
  <c r="BT119" i="1"/>
  <c r="CB119" i="1"/>
  <c r="CJ119" i="1"/>
  <c r="CR119" i="1"/>
  <c r="I142" i="1"/>
  <c r="Q142" i="1"/>
  <c r="Y142" i="1"/>
  <c r="AG142" i="1"/>
  <c r="AO142" i="1"/>
  <c r="AW142" i="1"/>
  <c r="BE142" i="1"/>
  <c r="BM142" i="1"/>
  <c r="BU142" i="1"/>
  <c r="CC142" i="1"/>
  <c r="CK142" i="1"/>
  <c r="CS142" i="1"/>
  <c r="H231" i="1"/>
  <c r="P231" i="1"/>
  <c r="X231" i="1"/>
  <c r="AF231" i="1"/>
  <c r="AN231" i="1"/>
  <c r="AV231" i="1"/>
  <c r="BD231" i="1"/>
  <c r="BL231" i="1"/>
  <c r="BT231" i="1"/>
  <c r="CB231" i="1"/>
  <c r="CJ231" i="1"/>
  <c r="CR231" i="1"/>
  <c r="I119" i="1"/>
  <c r="Q119" i="1"/>
  <c r="Y119" i="1"/>
  <c r="AG119" i="1"/>
  <c r="AO119" i="1"/>
  <c r="AW119" i="1"/>
  <c r="BE119" i="1"/>
  <c r="BM119" i="1"/>
  <c r="BU119" i="1"/>
  <c r="CC119" i="1"/>
  <c r="CK119" i="1"/>
  <c r="CS119" i="1"/>
  <c r="J142" i="1"/>
  <c r="R142" i="1"/>
  <c r="Z142" i="1"/>
  <c r="AH142" i="1"/>
  <c r="AP142" i="1"/>
  <c r="AX142" i="1"/>
  <c r="BF142" i="1"/>
  <c r="BN142" i="1"/>
  <c r="BV142" i="1"/>
  <c r="CD142" i="1"/>
  <c r="CL142" i="1"/>
  <c r="CT142" i="1"/>
  <c r="E229" i="1"/>
  <c r="I231" i="1"/>
  <c r="Q231" i="1"/>
  <c r="Y231" i="1"/>
  <c r="AG231" i="1"/>
  <c r="AO231" i="1"/>
  <c r="AW231" i="1"/>
  <c r="BE231" i="1"/>
  <c r="BM231" i="1"/>
  <c r="BU231" i="1"/>
  <c r="CC231" i="1"/>
  <c r="CK231" i="1"/>
  <c r="CS231" i="1"/>
  <c r="CC27" i="2"/>
  <c r="J119" i="1"/>
  <c r="R119" i="1"/>
  <c r="Z119" i="1"/>
  <c r="AH119" i="1"/>
  <c r="AP119" i="1"/>
  <c r="AX119" i="1"/>
  <c r="BF119" i="1"/>
  <c r="BN119" i="1"/>
  <c r="BV119" i="1"/>
  <c r="CD119" i="1"/>
  <c r="CL119" i="1"/>
  <c r="CT119" i="1"/>
  <c r="E222" i="1"/>
  <c r="F231" i="1"/>
  <c r="K142" i="1"/>
  <c r="S142" i="1"/>
  <c r="AA142" i="1"/>
  <c r="AI142" i="1"/>
  <c r="AQ142" i="1"/>
  <c r="AY142" i="1"/>
  <c r="BG142" i="1"/>
  <c r="BO142" i="1"/>
  <c r="BW142" i="1"/>
  <c r="CE142" i="1"/>
  <c r="CM142" i="1"/>
  <c r="CU142" i="1"/>
  <c r="J231" i="1"/>
  <c r="R231" i="1"/>
  <c r="Z231" i="1"/>
  <c r="AH231" i="1"/>
  <c r="AP231" i="1"/>
  <c r="AX231" i="1"/>
  <c r="BF231" i="1"/>
  <c r="BN231" i="1"/>
  <c r="BV231" i="1"/>
  <c r="CD231" i="1"/>
  <c r="CL231" i="1"/>
  <c r="CT231" i="1"/>
  <c r="E221" i="1"/>
  <c r="J21" i="2"/>
  <c r="BT23" i="2"/>
  <c r="BT27" i="2" s="1"/>
  <c r="J15" i="2"/>
  <c r="J24" i="2" s="1"/>
  <c r="I160" i="1" l="1"/>
  <c r="E158" i="1"/>
  <c r="E160" i="1" s="1"/>
  <c r="E147" i="1"/>
  <c r="E87" i="1"/>
  <c r="J27" i="2"/>
  <c r="J6" i="2"/>
  <c r="E231" i="1"/>
</calcChain>
</file>

<file path=xl/sharedStrings.xml><?xml version="1.0" encoding="utf-8"?>
<sst xmlns="http://schemas.openxmlformats.org/spreadsheetml/2006/main" count="1313" uniqueCount="360">
  <si>
    <t>รายละเอียดการโอนจัดสรรงบประมาณ ปี 2568</t>
  </si>
  <si>
    <t>แผนงานยุทธศาสตร์การเกษตรสร้างมูลค่า โครงการพัฒนาศักยภาพกระบวนการผลิตสินค้าเกษตร</t>
  </si>
  <si>
    <t>กิจกรรมการพัฒนาสุขภาพสัตว์</t>
  </si>
  <si>
    <t>ภารกิจกลุ่มควบคุมป้องกันโรคสัตว์เคี้ยวเอื้อง</t>
  </si>
  <si>
    <t>ลำดับที่</t>
  </si>
  <si>
    <t>กิจกรรมที่จัดสรรงบประมาณ</t>
  </si>
  <si>
    <t>ประเภทเงิน</t>
  </si>
  <si>
    <t>ตัวคูณ</t>
  </si>
  <si>
    <t>รวม</t>
  </si>
  <si>
    <t>หน่วยปฏิบัติในพื้นที่ ปศข.1</t>
  </si>
  <si>
    <t>หน่วยปฏิบัติในพื้นที่ ปศข.2</t>
  </si>
  <si>
    <t>หน่วยปฏิบัติในพื้นที่ ปศข.3</t>
  </si>
  <si>
    <t>หน่วยปฏิบัติในพื้นที่ ปศข.4</t>
  </si>
  <si>
    <t>หน่วยปฏิบัติในพื้นที่ ปศข.5</t>
  </si>
  <si>
    <t>หน่วยปฏิบัติในพื้นที่ ปศข.6</t>
  </si>
  <si>
    <t>หน่วยปฏิบัติในพื้นที่ ปศข.7</t>
  </si>
  <si>
    <t>หน่วยปฏิบัติในพื้นที่ ปศข.8</t>
  </si>
  <si>
    <t>หน่วยปฏิบัติในพื้นที่ ปศข.9</t>
  </si>
  <si>
    <t>สถาบันสุขภาพสัตว์
แห่งชาติ</t>
  </si>
  <si>
    <t>ศูนย์อ้างอิงโรค
ปากและเท้าเปื่อย</t>
  </si>
  <si>
    <t>ศวพ.</t>
  </si>
  <si>
    <t>ศูนย์วิจัยและพัฒนาโคเนื้อ 
จ.ลพบุรี</t>
  </si>
  <si>
    <t>ปศข.1</t>
  </si>
  <si>
    <t>กรุงเทพฯ</t>
  </si>
  <si>
    <t>ชัยนาท</t>
  </si>
  <si>
    <t>นนทบุรี</t>
  </si>
  <si>
    <t>ปทุมธานี</t>
  </si>
  <si>
    <t>อยุธยา</t>
  </si>
  <si>
    <t>ลพบุรี</t>
  </si>
  <si>
    <t>สระบุรี</t>
  </si>
  <si>
    <t>สิงห์บุรี</t>
  </si>
  <si>
    <t>อ่างทอง</t>
  </si>
  <si>
    <t>ปศข.2</t>
  </si>
  <si>
    <t>จันทบุรี</t>
  </si>
  <si>
    <t>ฉะเชิงเทรา</t>
  </si>
  <si>
    <t>ชลบุรี</t>
  </si>
  <si>
    <t>ตราด</t>
  </si>
  <si>
    <t>นครนายก</t>
  </si>
  <si>
    <t>ปราจีนบุรี</t>
  </si>
  <si>
    <t>ระยอง</t>
  </si>
  <si>
    <t>สมุทรปราการ</t>
  </si>
  <si>
    <t>สระแก้ว</t>
  </si>
  <si>
    <t>ปศข.3</t>
  </si>
  <si>
    <t>ชัยภูมิ</t>
  </si>
  <si>
    <t>นครราชสีมา</t>
  </si>
  <si>
    <t>บุรีรัมย์</t>
  </si>
  <si>
    <t>ยโสธร</t>
  </si>
  <si>
    <t>ศรีสะเกษ</t>
  </si>
  <si>
    <t>สุรินทร์</t>
  </si>
  <si>
    <t>อุบลราชธานี</t>
  </si>
  <si>
    <t>อำนาจเจริญ</t>
  </si>
  <si>
    <t>ปศข.4</t>
  </si>
  <si>
    <t>กาฬสินธุ์</t>
  </si>
  <si>
    <t>ขอนแก่น</t>
  </si>
  <si>
    <t>นครพนม</t>
  </si>
  <si>
    <t>มหาสารคาม</t>
  </si>
  <si>
    <t>มุกดาหาร</t>
  </si>
  <si>
    <t>เลย</t>
  </si>
  <si>
    <t>สกลนคร</t>
  </si>
  <si>
    <t>หนองคาย</t>
  </si>
  <si>
    <t>หนองบัวลำภู</t>
  </si>
  <si>
    <t>อุดรธานี</t>
  </si>
  <si>
    <t>บึงกาฬ</t>
  </si>
  <si>
    <t>ร้อยเอ็ด</t>
  </si>
  <si>
    <t>ปศข.5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</si>
  <si>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</si>
  <si>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</si>
  <si>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</si>
  <si>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</si>
  <si>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</si>
  <si>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</si>
  <si>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</si>
  <si>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</si>
  <si>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ปศข.6</t>
  </si>
  <si>
    <t>กำแพงเพชร</t>
  </si>
  <si>
    <t>ตาก</t>
  </si>
  <si>
    <t>นครสวรรค์</t>
  </si>
  <si>
    <t>พิจิตร</t>
  </si>
  <si>
    <t>พิษณุโลก</t>
  </si>
  <si>
    <t>เพชรบูรณ์</t>
  </si>
  <si>
    <t>สุโขทัย</t>
  </si>
  <si>
    <t>อุตรดิตถ์</t>
  </si>
  <si>
    <t>อุทัยธานี</t>
  </si>
  <si>
    <t>ปศข.7</t>
  </si>
  <si>
    <t>กาญจนบุรี</t>
  </si>
  <si>
    <t>นครปฐม</t>
  </si>
  <si>
    <t>ประจวบฯ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</si>
  <si>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</si>
  <si>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</si>
  <si>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</si>
  <si>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</si>
  <si>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</si>
  <si>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ปศข.8</t>
  </si>
  <si>
    <t>กระบี่</t>
  </si>
  <si>
    <t>ชุมพร</t>
  </si>
  <si>
    <t>นครศรีฯ</t>
  </si>
  <si>
    <t>พังงา</t>
  </si>
  <si>
    <t>ภูเก็ต</t>
  </si>
  <si>
    <t>ระนอง</t>
  </si>
  <si>
    <t>สุราษฎร์ฯ</t>
  </si>
  <si>
    <t>ตรัง</t>
  </si>
  <si>
    <t>พัทลุง</t>
  </si>
  <si>
    <t>ปศข.9</t>
  </si>
  <si>
    <t>นราธิวาส</t>
  </si>
  <si>
    <t>ปัตตานี</t>
  </si>
  <si>
    <t>ยะลา</t>
  </si>
  <si>
    <t>สงขลา</t>
  </si>
  <si>
    <t>สตูล</t>
  </si>
  <si>
    <t>ภาคตะวันออก 
จ.ชลบุรี</t>
  </si>
  <si>
    <t>ภาคตะวันออกเฉียงเหนือ
ตอนล่าง จ.สุรินทร์</t>
  </si>
  <si>
    <t>ภาคตะวันออกเฉียงเหนือ
ตอนบน จ.ขอนแก่น</t>
  </si>
  <si>
    <t>ภาคเหนือตอนบน 
จ.ลำปาง</t>
  </si>
  <si>
    <t>ภาคเหนือตอนล่าง 
จ.พิษณุโลก</t>
  </si>
  <si>
    <t>ภาคตะวันตก 
จ.ราชบุรี</t>
  </si>
  <si>
    <t>ภาคใต้ตอนบน 
จ.นครศรีธรรมราช</t>
  </si>
  <si>
    <t>ภาคใต้ตอนล่าง 
จ.สงขลา</t>
  </si>
  <si>
    <t>กิจกรรม / โครงการ ลดปัญหาโรคระบาดและพัฒนาสุขภาพโคเนื้อ</t>
  </si>
  <si>
    <t>เสริมสร้างภูมิคุ้มกันโรคปากและเท้าเปื่อย</t>
  </si>
  <si>
    <t>เบี้ยเลี้ยง (จังหวัด)</t>
  </si>
  <si>
    <t>จำนวนสัตว์เป้าหมายX0.02</t>
  </si>
  <si>
    <t>เบี้ยเลี้ยงจังหวัด (โอนในค่าวัสดุวิทย์)</t>
  </si>
  <si>
    <t>ค่าน้ำมัน (จังหวัด)</t>
  </si>
  <si>
    <t>เบี้ยเลี้ยง (เขต)</t>
  </si>
  <si>
    <t>ติดตามงานจังหวัด</t>
  </si>
  <si>
    <t>ค่าน้ำมัน (เขต)</t>
  </si>
  <si>
    <t>การเฝ้าระวังโรค BSE</t>
  </si>
  <si>
    <t>ค่าวัสดุวิทยาศาสตร์</t>
  </si>
  <si>
    <t>จำนวน 200 ตัวอย่างX1,000</t>
  </si>
  <si>
    <t>การเฝ้าระวังโรค FMD</t>
  </si>
  <si>
    <t>จำนวน 360 ตัวอย่างX200</t>
  </si>
  <si>
    <t>ตรวจเนื้อเยื่อพิสูจน์เชื้อ FMDV</t>
  </si>
  <si>
    <t>จำนวน 180 ตัวอย่างX500</t>
  </si>
  <si>
    <t>การตรวจ NSP สำหรับทำฟาร์มปลอดโรค FMD</t>
  </si>
  <si>
    <t>จำนวน 750 ตัวอย่างX200</t>
  </si>
  <si>
    <t>การฉีดวัคซีนป้องกันโรค</t>
  </si>
  <si>
    <t>ค่าวัสดุวิทยาศาสตร์ (ฉีดวัคซีน)</t>
  </si>
  <si>
    <t>ไซริงค์45ตัว/1อันๆ2บาท , เข็ม3ตัว/1อันๆละ0.5 บาท</t>
  </si>
  <si>
    <t>เก็บตัวอย่างตรวจ FMD</t>
  </si>
  <si>
    <t>ค่าวัสดุวิทยาศาสตร์ (เก็บตัวอย่าง)</t>
  </si>
  <si>
    <t>จำนวน 360 ตัวอย่างX15.5</t>
  </si>
  <si>
    <t>กิจกรรม / โครงการลดปัญหาโรคระบาดและพัฒนาสุขภาพกระบือ</t>
  </si>
  <si>
    <t>เสริมสร้างภูมิคุ้มกันโรคปากและเท้าเปื่อย เฮโมรายิกเซพติซีเมีย</t>
  </si>
  <si>
    <t>จำนวนสัตว์เป้าหมายX0.17</t>
  </si>
  <si>
    <t>จำนวน 20 ตัวอย่างX500</t>
  </si>
  <si>
    <t>กิจกรรม / โครงการลดปัญหาโรคระบาดและพัฒนาสุขภาพแพะและแกะ</t>
  </si>
  <si>
    <t>การเฝ้าระวังโรค CAE</t>
  </si>
  <si>
    <t>จำนวน 1,545 ตัวอย่างX200</t>
  </si>
  <si>
    <t>การเฝ้าระวังโรค Brucellosis</t>
  </si>
  <si>
    <t>จำนวน 15,000 ตัวอย่างX10</t>
  </si>
  <si>
    <t>การเฝ้าระวังโรค PPR (แพะ)</t>
  </si>
  <si>
    <t>จำนวน 1,500 ตัวอย่างX150</t>
  </si>
  <si>
    <t>กิจกรรม / โครงการโครงการสร้างพื้นที่ปลอดโรคปากและเท้าเปื่อยในพื้นที่เขต 2</t>
  </si>
  <si>
    <t>เสริมสร้างภูมิคุ้มกันโรคปากและเท้าเปื่อย และงานอื่นๆ</t>
  </si>
  <si>
    <t>จำนวนสัตว์เป้าหมายX0.05+ จำนวนตัวอย่าง 2,740x20</t>
  </si>
  <si>
    <t>การทดสอบโรคทางห้องปฏิบัติการ</t>
  </si>
  <si>
    <t>ค่าตรวจ NSP 2,740 ตัวอย่างX200</t>
  </si>
  <si>
    <t>ค่าตรวจระดับภูมิคุ้มกัน 2,000 ตัวอย่างX200</t>
  </si>
  <si>
    <t>ค่าสารเคมีตรวจระดับภูมิคุ้มกัน 2,000 ตัวอย่างX200</t>
  </si>
  <si>
    <t>จำนวน 4,740 ตัวอย่างX15.5</t>
  </si>
  <si>
    <t>กิจกรรม / โครงการลดปัญหาโรคระบาดและพัฒนาสุขภาพโคเนื้อ โคนม กระบือ (โรคอุบัติใหม่ LSD)</t>
  </si>
  <si>
    <t>การเฝ้าระวังโรค LSD ในโคเนื้อ</t>
  </si>
  <si>
    <t>ค่าตรวจ PCR 500 ตัวอย่างX500</t>
  </si>
  <si>
    <t>ค่าตรวจ Sequencing 100 ตัวอย่างX1,200</t>
  </si>
  <si>
    <t>จำนวนสัตว์เป้าหมายX0.18</t>
  </si>
  <si>
    <t>จำนวน 500 ตัวอย่างX20.85</t>
  </si>
  <si>
    <t>การเฝ้าระวังโรค LSD ในโคนม</t>
  </si>
  <si>
    <t>ค่าตรวจ PCR 200 ตัวอย่างX500</t>
  </si>
  <si>
    <t>ค่าตรวจ Sequencing 20 ตัวอย่างX1,200</t>
  </si>
  <si>
    <t>จำนวน 200 ตัวอย่างX20.85</t>
  </si>
  <si>
    <t>การเฝ้าระวังโรค LSD ในกระบือ</t>
  </si>
  <si>
    <t>กิจกรรม / โครงการลดปัญหาโรคระบาดและพัฒนาสุขภาพโคเนื้อ กระบือ แพะแกะ (โรคอุบัติใหม่)</t>
  </si>
  <si>
    <t>การเฝ้าระวังโรคอุบัติใหม่ในโคเนื้อ</t>
  </si>
  <si>
    <t>จำนวน 1,450 ตัวอย่างX20</t>
  </si>
  <si>
    <t xml:space="preserve"> - โรคบลูทังก์</t>
  </si>
  <si>
    <t xml:space="preserve">   ตรวจหาการติดเชื้อโรคบลูทังก์ (PCR)</t>
  </si>
  <si>
    <t>จำนวน 1,000 ตัวอย่างX500</t>
  </si>
  <si>
    <t xml:space="preserve">   ตรวจหาชนิดของเชื้อไวรัสโรคบลูทังก์ (Serotyping)</t>
  </si>
  <si>
    <t>จำนวน 250 ตัวอย่างX600</t>
  </si>
  <si>
    <t xml:space="preserve"> - โรค Q-fever</t>
  </si>
  <si>
    <t xml:space="preserve"> - ตรวจโรคปากและเท้าเปื่อยชนิดใหม่</t>
  </si>
  <si>
    <t xml:space="preserve">   ตรวจโรคปากและเท้าเปื่อยชนิดใหม่ ด้วยวิธี LP-ELiSA</t>
  </si>
  <si>
    <t>จำนวน 200 ตัวอย่างX350</t>
  </si>
  <si>
    <t xml:space="preserve">   ตรวจเนื้อเยื่อพิสูจน์เชื้อ FMDV</t>
  </si>
  <si>
    <t>การเฝ้าระวังโรคอุบัติใหม่ในกระบือ</t>
  </si>
  <si>
    <t>จำนวน 100 ตัวอย่างX20</t>
  </si>
  <si>
    <t>จำนวน 100 ตัวอย่างX350</t>
  </si>
  <si>
    <t>จำนวน 100 ตัวอย่างX15.5</t>
  </si>
  <si>
    <t>การเฝ้าระวังโรคอุบัติใหม่ในแพะแกะ</t>
  </si>
  <si>
    <t>จำนวน 1,350 ตัวอย่างX20</t>
  </si>
  <si>
    <t xml:space="preserve"> - ตรวจโรคปากและเท้าเปื่อยชนิดใหม่ ด้วยวิธี LP-ELiSA</t>
  </si>
  <si>
    <t>จำนวน 1.350 ตัวอย่างX15.5</t>
  </si>
  <si>
    <t>กิจกรรม /โครงการโคเนื้อสร้างอาชีพ</t>
  </si>
  <si>
    <t>ทดสอบโรคบรูเซลโลสิส และถ่ายพยาธิ</t>
  </si>
  <si>
    <t>เบี้ยเลี้ยง</t>
  </si>
  <si>
    <t>จำนวนสัตว์เป้าหมาย x 3 บาท</t>
  </si>
  <si>
    <t xml:space="preserve">ค่าน้ำมัน  </t>
  </si>
  <si>
    <t>จำนวนสัตว์เป้าหมาย x 7 บาท</t>
  </si>
  <si>
    <t>ค่าน้ำมัน (โอนในค่าวัสดุวิทย์ฯ)</t>
  </si>
  <si>
    <t>15,000 ตัวอย่าง x10</t>
  </si>
  <si>
    <t xml:space="preserve">ค่าเวชภัณฑ์ (ยาถ่ายพยาธิ) </t>
  </si>
  <si>
    <t>จำนวน 15,000 ตัวๆละ40บาท</t>
  </si>
  <si>
    <t>15,000 ตัวอย่าง x15.5</t>
  </si>
  <si>
    <t>กิจกรรม /โครงการโคบาลบูรพา</t>
  </si>
  <si>
    <t>จำนวนสัตว์เป้าหมาย x 1 บาท</t>
  </si>
  <si>
    <t>ค่าน้ำมัน</t>
  </si>
  <si>
    <t>จำนวนสัตว์เป้าหมาย x11 บาท</t>
  </si>
  <si>
    <t>12,000 ตัวอย่าง x10</t>
  </si>
  <si>
    <t>จำนวน 12,000 ตัวๆละ 40 บาท</t>
  </si>
  <si>
    <t>12,000 ตัวอย่าง x15.5</t>
  </si>
  <si>
    <t>เบี้ยเลี้ยง ที่พักและพาหนะ</t>
  </si>
  <si>
    <t>เบี้ยเลี้ยง ที่พักและพาหนะ (โอนแฝงวัสดุวิทย์ฯ)</t>
  </si>
  <si>
    <t>วัสดุน้ำมันเชื้อเพลิง</t>
  </si>
  <si>
    <t>วัสดุน้ำมันเชื้อเพลิง (โอนแฝงวัสดุวิทย์ฯ)</t>
  </si>
  <si>
    <t>วัสดุเวชภัณฑ์</t>
  </si>
  <si>
    <t>วัสดุวิทยาศาสตร์</t>
  </si>
  <si>
    <t>รวมทั้งสิ้น</t>
  </si>
  <si>
    <t xml:space="preserve"> ** หมายเหตุ การโอนงบประมาณ ปรับเป็นหลักร้อย</t>
  </si>
  <si>
    <t>สสช./ศออ./ศวพ. และ สนง.ปศจ.สระแก้ว ในส่วนค่าวัสดุวิทยาศาสตร์ สคบ. จะดำเนินการโอนเพิ่มเติมให้ในไตรมาส 1-2 และ 3-4 แบ่งเป็น 50%</t>
  </si>
  <si>
    <t>ภารกิจกลุ่มควบคุมป้องกันโรคสุกร</t>
  </si>
  <si>
    <t>สถาบันสุขภาพสัตว์แห่งชาติ</t>
  </si>
  <si>
    <t>ศูนย์อ้างอิงโรคปากและเท้าเปื่อย</t>
  </si>
  <si>
    <t>กิจกรรม / โครงการ การเฝ้าระวัง ควบคุม ป้องกันโรคในสุกร</t>
  </si>
  <si>
    <t>หมวดค่าวัสดุ</t>
  </si>
  <si>
    <t xml:space="preserve">1. วัสดุเชื้อเพลิงและหล่อลื่น กิจกรรมระเฝ้าระวังโรค ASF  </t>
  </si>
  <si>
    <t>วัสดุเชื้อเพลิงและหล่อลื่น</t>
  </si>
  <si>
    <t>25บาทต่อ ตย*25100 ตัวอย่าง</t>
  </si>
  <si>
    <t xml:space="preserve">2. วัสดุเชื้อเพลิงและหล่อลื่น โครงการเฝ้าระวังโรคติดเชื้อไวรัสที่มีค้างคาวเป็นพาหะในสุกรในพื้นที่เสี่ยง </t>
  </si>
  <si>
    <t>ปศข 200 บาทต่อฟาร์ม/ปศจ 500 บาทต่อฟาร์ม*100 ฟาร์ม</t>
  </si>
  <si>
    <t xml:space="preserve">3. วัสดุวิทยาศาสตร์ในการเก็บและตรวจตัวอย่าง โครงการเฝ้าระวังโรคติดเชื้อไวรัสที่มีค้างคาวเป็นพาหะในสุกรในพื้นที่เสี่ยง </t>
  </si>
  <si>
    <t>770บาทต่อ ตย*1000 ตัวอย่าง</t>
  </si>
  <si>
    <t>4. วัสดุวิทยาศาสตร์ ตรวจ CSF กิจกรรมส่งเสริมมาตรฐานฟาร์มปลอดโรค และ compartment</t>
  </si>
  <si>
    <t>14 ฟาร์ม /ฟาร์มละ 25 ตย / ตยละ 500 บาท</t>
  </si>
  <si>
    <t>5. วัสดุวิทยาศาสตร์ ตรวจ FMD กิจกรรมส่งเสริมมาตรฐานฟาร์มปลอดโรค และ compartment</t>
  </si>
  <si>
    <t>55 ฟาร์ม /ฟาร์มละ 30 ตย / ตยละ 140 บาท</t>
  </si>
  <si>
    <t>6. วัสดุเชื้อเพลิงและหล่อลื่น กิจกรรมส่งเสริมมาตรฐานฟาร์มปลอดโรค และ compartment</t>
  </si>
  <si>
    <t>1.กิจกรรมส่งเสริมฯ ปศข 10000 บาท   2. กิจกรรมตรวจรับรองฯ ปศข 2500 บาทต่อฟาร์ม/ปศจ 1000 บาทต่อฟาร์ม*69 ฟาร์ม</t>
  </si>
  <si>
    <t>กิจกรรม..............</t>
  </si>
  <si>
    <t>ภารกิจกลุ่มพัฒนาการจัดการสุขภาพเพื่อเพิ่มผลผลิตสัตว์</t>
  </si>
  <si>
    <t>กิจกรรม / โครงการ กำจัดโรคปากและเท้าเปื่อยในโคนม</t>
  </si>
  <si>
    <t>หมวดค่าใช้สอย</t>
  </si>
  <si>
    <t>สำหรับ สนง.ปศจ. เป็นค่าเบี้ยเลี้ยง ที่พักและยานพาหนะ ในการดำเนินการตามโครงการฯ</t>
  </si>
  <si>
    <t>ค่าเบี้ยเลี้ยง ที่พักและยานพาหนะ</t>
  </si>
  <si>
    <t>จน.คน x 120 บาท x 30 วัน x 3 รอบ</t>
  </si>
  <si>
    <t>ค่าวัสดุเชื้อเพลิง</t>
  </si>
  <si>
    <t>จน.คัน x 320 บาท x 30 วัน x 3 รอบ</t>
  </si>
  <si>
    <t>3. ค่าสารเคมี แอนติเจน และวัสดุอุปกรณ์ตรวจติดตามระดับภูมิคุ้มกันโรคปากและเท้าเปื่อย</t>
  </si>
  <si>
    <t>1,200 ตย. X 450 บาท</t>
  </si>
  <si>
    <t xml:space="preserve">กิจกรรม / โครงการ โคนมปลอดโรคแท้งติดต่อและวัณโรค </t>
  </si>
  <si>
    <t>1. ค่าสารเคมี แอนติเจน และวัสดุอุปกรณ์ที่ใช้ในการตรวจหาการติดเชื้อบรูเซลลาจากตัวอย่างถังนมรวมฟาร์ม</t>
  </si>
  <si>
    <t>ค่าวัสดุวิทยาศาตร์</t>
  </si>
  <si>
    <t>3,000 ฟาร์ม x 2 ครั้ง x 3 ตย. X 50 บาท</t>
  </si>
  <si>
    <t>2. ค่าสารเคมี แอนติเจน และวัสดุอุปกรณ์ที่ใช้ในการตรวจหาเชื้อบรูเซลลาจากซีรั่ม</t>
  </si>
  <si>
    <t>1,000 ตย. X 100 บาท</t>
  </si>
  <si>
    <t>กิจกรรม / โครงการ พัฒนาระบบการป้องกันโรคและการเลี้ยงสัตว์ที่เหมาะสม (GFM) ในฟาร์มปศุสัตว์รายเล็ก และรายย่อย</t>
  </si>
  <si>
    <t>1. ค่าตรวจทางห้องปฏิบัติการสารเคมี และวัสดุอุปกรณ์ที่ใช้ในการตรวจพยาธิในเลือด</t>
  </si>
  <si>
    <t>จำนวนตย. x 100 บาท</t>
  </si>
  <si>
    <t>ภารกิจกลุ่มควบคุมป้องกันโรคสัตว์เลี้ยง</t>
  </si>
  <si>
    <t>กิจกรรม / โครงการคงสถานภาพปลอดโรคกาฬโรคแอฟริกาในม้า</t>
  </si>
  <si>
    <t>โครงการคงสถานภาพปลอดโรคกาฬโรคแอฟริกาในม้า</t>
  </si>
  <si>
    <t>วัสดุวิทยาศาสตร์หรือการแพทย์</t>
  </si>
  <si>
    <t>ตรวจหาเชื้อ AHS ด้วยวิธี  RT-PCR จ.น.800 ตย. * 800 บาท</t>
  </si>
  <si>
    <t>ตรวจหาเชื้อ EIA ด้วยวิธี AGID จน.1,650 ตย.*300 บาท</t>
  </si>
  <si>
    <t>งบลงทุน</t>
  </si>
  <si>
    <t>ครุภัณฑ์สนาม</t>
  </si>
  <si>
    <t xml:space="preserve">  - กรงดักจับแมว</t>
  </si>
  <si>
    <t>ค่าครุภัณฑ์สนาม</t>
  </si>
  <si>
    <t>จังหวัดละ 2 ชุดๆละ 24,700 บาท</t>
  </si>
  <si>
    <t xml:space="preserve">  -  กรงดักจับสุนัข</t>
  </si>
  <si>
    <t>จังหวัดละ 2 ชุดๆละ 34,200 บาท</t>
  </si>
  <si>
    <t xml:space="preserve">  - กรงสแตนเลสสำหรับพักสัตว์ชนิดพับบีบตัวสัตว์ได้</t>
  </si>
  <si>
    <t>จังหวัดละ 2 ชุดๆละ 47,500 บาท</t>
  </si>
  <si>
    <t xml:space="preserve">**หมายเหตุ </t>
  </si>
  <si>
    <t>ของสสช. จะทำการโอนเพิ่มเติมให้จำนวน 1,135,000 บาท</t>
  </si>
  <si>
    <t>ภารกิจกลุ่มพัฒนาสุขภาพสัตว์</t>
  </si>
  <si>
    <t>กิจกรรม / โครงการเฝ้าระวังและสำรวจโรคระบาดในผึ้งเลี้ยงเพื่อการบริโภคและส่งออก</t>
  </si>
  <si>
    <t>ค่าเบี้ยเลี้ยง ค่าเช่าที่พักและค่าพาหนะ  (สำนักงานปศุสัตว์เขต)</t>
  </si>
  <si>
    <t>ค่าเบี้ยเลี้ยง ที่พักและพาหนะ</t>
  </si>
  <si>
    <t>(2 คน x 15 วัน x 240 บาท) + (2คน X 10 วัน x 500 บาท)</t>
  </si>
  <si>
    <t>ค่าเบี้ยเลี้ยง ค่าเช่าที่พักและค่าพาหนะ (สำนักงานปศุสัตว์จังหวัด)</t>
  </si>
  <si>
    <t>(2 คน x 4 เดือน x 500 บาท)</t>
  </si>
  <si>
    <t>วัสดุวิทยาศาสตร์ สำหรับเก็บตัวอย่าง และค่าตรวจวินิจฉัยโรคในโครงการเฝ้าระวังและ</t>
  </si>
  <si>
    <t>(200 ตัวอย่าง x 2,000 บาท)</t>
  </si>
  <si>
    <t>สำรวจโรคระบาดในผึ้งเลี้ยงเพื่อการบริโภคและส่งออก โอนให้กับศวพ.ภาคเหนือตอนบน จ.ลำปาง</t>
  </si>
  <si>
    <t xml:space="preserve">เบี้ยเลี้ยง ที่พักและพาหนะ </t>
  </si>
  <si>
    <t>ภารกิจกลุ่มควบคุมป้องกันโรคสัตว์ปีก</t>
  </si>
  <si>
    <t>ด่านกักกันสัตว์</t>
  </si>
  <si>
    <t>ด่านฯ เชียงราย</t>
  </si>
  <si>
    <t>ด่านฯ หนองคาย</t>
  </si>
  <si>
    <t>ด่านฯ อุบลราชธานี</t>
  </si>
  <si>
    <t>ด่านฯ เลย</t>
  </si>
  <si>
    <t>ด่านฯ มุกดาหาร</t>
  </si>
  <si>
    <t>กิจกรรม / โครงการ การเฝ้าระวัง ควบคุม ป้องกันโรคไข้หวัดนกและโรคระบาดอื่นในสัตว์ปีก</t>
  </si>
  <si>
    <t>หมวดค่าตอบแทน</t>
  </si>
  <si>
    <t>ค่าตอบแทนผู้ปฎิบัติงานให้ทางราชการ</t>
  </si>
  <si>
    <t>ลง 12 เดือน</t>
  </si>
  <si>
    <t xml:space="preserve"> =1,041 อัตรา * 800 บาท *12 เดือน</t>
  </si>
  <si>
    <t>ดำเนินงานเฝ้าระวังโรคด่านชายแดน จุดเสี่ยง</t>
  </si>
  <si>
    <t>รายละเอียดกิจกรรมตามหมายเหตุ</t>
  </si>
  <si>
    <t>ค่าเบี้ยเลี้ยง ที่พักและพาหนะ (โอนแผงในว.วิทย์)</t>
  </si>
  <si>
    <t>ค่าวัสดุน้ำมัน</t>
  </si>
  <si>
    <t>ค่าวัสดุวิทย์</t>
  </si>
  <si>
    <t xml:space="preserve">ลงกลางไตรมาส 1 2 3 4 </t>
  </si>
  <si>
    <t>ค่าวัสดุเวชภัณฑ์ น้ำยาฆ่าเชื้อโรค</t>
  </si>
  <si>
    <t>ลงไตรมาส ที่1  (พย.)</t>
  </si>
  <si>
    <t>ค่าตอบแทนผู้ปฏิบัติงานให้ทางราชการ</t>
  </si>
  <si>
    <t>เบี้ยเลี้ยง ที่พักและพาหนะ (เฉพาะด่านกักกันสัตว์ ดำเนินงานเฝ้าระวังโรคด่านชายแดน จุดเสี่ยง)</t>
  </si>
  <si>
    <t>ค่าเบี้ยเลี้ยง ที่พักและพาหนะ (โอนแฝงวัสดุวิทยาศาสตร์)</t>
  </si>
  <si>
    <t>หมายเหตุ&gt;&gt;&gt;&gt;</t>
  </si>
  <si>
    <t>1.  ค่าตอบแทนผู้ปฏิบัติงานให้ทางราชการ  1,041 อัตรา ปฏิบัติงานเดือนละ 4 วันๆละ 200 บาท (รวม 48 วัน)</t>
  </si>
  <si>
    <t>2.  ค่าเบี้ยเลี้ยงที่พักและยานพาหนะ ค่าเบี้ยเลี้ยงโอนด่านฯ ตามหมวด  250,000 บาท  (พ่นยา )</t>
  </si>
  <si>
    <t>3.  ค่าเบี้ยเลี้ยงที่พักและยานพาหนะ  สนง.ปศข. และ สนง. ปศจ. โอนไปในหมวดค่าวัสดุวิทยาศาสตร์ จำนวน 3,518,100  บาท (ทุกกิจกรรมของสัตว์ปีก)</t>
  </si>
  <si>
    <t>4.  ค่าวัสดุน้ำมัน โอนไปตรงหมวด จำนวน 1,659,200  บาท (ทุกกิจกรรมของสัตว์ปีก)</t>
  </si>
  <si>
    <t>5.  ค่าวัสดุเวชภัณฑ์ จังหวัดซื้อน้ำยาฆ่าเชื้อ  สุรินทร์ หนองคาย เชียงราย  (จ.ละ 450,000 บาท) รวม 1,350,000 บาท  เมื่อดำเนินการเรียบร้อยจัดส่งเอกสารหลักฐานส่ง  สคบ. กคร. สัตว์ปีก</t>
  </si>
  <si>
    <t>6.  ค่าวัสดุวิทยาศาสตร์ ค่าตรวจตัวอย่าง สำหรับ สสช. ศวพ. รวม  5,784,200 บาท</t>
  </si>
  <si>
    <t>********</t>
  </si>
  <si>
    <t>*** ค่าเบี้ยเลี้ยง และค่าน้ำมัน ที่จัดสรรทุกกิจกรรมของสัตว์ปีก ต้องไปหักเป็นค่าตัวอย่างซากกิจกรรม การเฝ้าระวังเชิงรุกเชิงรับดังนี้</t>
  </si>
  <si>
    <t>การเฝ้าเชิงรับ (ซาก)</t>
  </si>
  <si>
    <t>1.ค่าบี้ยเลี้ยง หักมาเป็นค่าตัวอย่างซาก จำนวน 325 บาท ต่อตัวอย่าง</t>
  </si>
  <si>
    <t>2. ค่าน้ำมันหักมาเป็นค่าตัวอย่างซาก จำนานงิน 160 บาท ต่อตัวอย่าง</t>
  </si>
  <si>
    <t>การเฝ้าระวังเชิงรุก (ซาก)</t>
  </si>
  <si>
    <t>1..ค่าบี้ยเลี้ยง หักมาเป็นค่าตัวอย่างซาก   จำนานเงิน 120 บาท ต่อตัวอย่าง</t>
  </si>
  <si>
    <t>2..ค่าน้ำมันหักมาเป็นค่าตัวอย่างซาก จำนวนเงิน 60 บาท ต่อตัวอย่าง</t>
  </si>
  <si>
    <t xml:space="preserve"> ภาพรวมกิจกรรมพัฒนาสุขภาพสัตว์</t>
  </si>
  <si>
    <t>กิจกรรม..โครงการเฝ้าระวังและสำรวจโรคระบาดในผึ้งเลี้ยงเพื่อการบริโภคและส่งออก</t>
  </si>
  <si>
    <t>เบี้ยเลี้ยง ที่พักและพาหนะ (โอนแฝงวัสดุวิทย์ฯ) ภารกิจ กคร.เคี้ยวเอื้อง</t>
  </si>
  <si>
    <t>ค่าวัสดุเชื้อเพลิง (โอนแฝงวัสดุวิทย์ฯ) ภารกิจ กคร.เคี้ยวเอื้อง</t>
  </si>
  <si>
    <t>ค่าวัสดุเวชภัณฑ์</t>
  </si>
  <si>
    <t>ค่าเบี้ยเลี้ยง ที่พักและพาหนะ (โอนแฝงวัสดุวิทยาศาสตร์)  ภารกิจ กคร.สัตว์ปีก</t>
  </si>
  <si>
    <t>ค่าจ้างเหมาบริการ</t>
  </si>
  <si>
    <t xml:space="preserve">แผนยุทธศาสตร์เสริมสร้างพลังทางสังคม โครงการเสริมสร้างทุนทางสังคม </t>
  </si>
  <si>
    <t>กิจกรรมสนับสนุนโครงการสัตว์ปลอดโรค คนปลอดภัย จากโรคพิษสุนัขบ้า</t>
  </si>
  <si>
    <t>ช่วงเวลาที่เบิกจ่าย (√)</t>
  </si>
  <si>
    <t>ศทวช.</t>
  </si>
  <si>
    <t>12 เดือน</t>
  </si>
  <si>
    <t>ไตรมาส1</t>
  </si>
  <si>
    <t>ไตรมาส2</t>
  </si>
  <si>
    <t>ไตรมาส3</t>
  </si>
  <si>
    <t>ไตรมาส4</t>
  </si>
  <si>
    <t>กิจกรรม / โครงการ ภายใต้ ก.สัตว์ปลอดโรคฯ</t>
  </si>
  <si>
    <t>โครงการสร้างพท.ปลอดโรคฯ</t>
  </si>
  <si>
    <t>ค่าเบี้ยเลี้ยง ค่าเช่าที่พักและค่ายานพาหนะ</t>
  </si>
  <si>
    <t>/</t>
  </si>
  <si>
    <t>ค่าเบี้ยเลี้ยงสำหรับจนท.สนง.เขต/จว.ดตามงานในพท.</t>
  </si>
  <si>
    <t>โครงการสร้างและพัฒนาศักยภาพ (อาสาปศุสัตว์)</t>
  </si>
  <si>
    <t>ค่าใช้จ่ายในการฝึกสัมมนาและฝึกอบรม</t>
  </si>
  <si>
    <t>ค่าใช้จ่ายในการฝึกอบรม  เป้าหมายจว*220 บาท</t>
  </si>
  <si>
    <t>โครงการควบคุมประชากรสัตว์ (ผ่าตัดสุนัข-แมว)</t>
  </si>
  <si>
    <t>ค่าวัสดุวิทยาศาสตร์หรือการแพทย์</t>
  </si>
  <si>
    <t>ค่าวัสดุอุปกรณ์ผ่าตัดสำหรับทำหมัน 87,000 ตัว x 200 บาท</t>
  </si>
  <si>
    <t>ค่าวัสดุเวชภัณฑ์สำหรับผ่าตัดสำหรับทำหมัน 87,000 ตัว x 200 บาท</t>
  </si>
  <si>
    <t>โครงการตรวจระดับภูมิคุ้มกันภายหลังฉีดวัคซีนป้องกันโรคพิษสุนัขบ้า</t>
  </si>
  <si>
    <t>ค่าวัสดุวิทยาศาสตร์สำหรับตรวจระดับภูมิคุ้มกันต่อโรคพิษสุนัขบ้า</t>
  </si>
  <si>
    <t>โครงการการทดสอบคุณภาพวัคซีนป้องกัน</t>
  </si>
  <si>
    <t>วัสดุเครื่องแต่งกาย</t>
  </si>
  <si>
    <t>จัดซื้อชุดปลอดเชื้อ 100 ชุด x 500 บาท</t>
  </si>
  <si>
    <t>โรคพิษสุนัขบ้าสำหรับสัตว์ (ศทวช.)</t>
  </si>
  <si>
    <t>ค่าวัสดุการเกษตร</t>
  </si>
  <si>
    <t>ค่าอาหารสำหรับหนูขาวทดลอง  280 กก. X 70 บาท</t>
  </si>
  <si>
    <t>ค่าใช้จ่ายในการสัมมนาและฝึกอบรม</t>
  </si>
  <si>
    <t>วัสดุเกษตร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</si>
</sst>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"/>
    <numFmt numFmtId="188" formatCode="_-* #,##0.00_-;\-* #,##0.00_-;_-* &quot;-&quot;??_-;_-@"/>
    <numFmt numFmtId="189" formatCode="_(* #,##0_);_(* \(#,##0\);_(* &quot;-&quot;??_);_(@_)"/>
  </numFmts>
  <fonts count="61">
    <font>
      <sz val="11"/>
      <color theme="1"/>
      <name val="Tahoma"/>
      <scheme val="minor"/>
    </font>
    <font>
      <b/>
      <sz val="80"/>
      <color rgb="FF0000FF"/>
      <name val="Sarabun"/>
    </font>
    <font>
      <b/>
      <sz val="79"/>
      <color theme="0"/>
      <name val="Sarabun"/>
    </font>
    <font>
      <sz val="11"/>
      <name val="Tahoma"/>
    </font>
    <font>
      <b/>
      <sz val="80"/>
      <color theme="1"/>
      <name val="Sarabun"/>
    </font>
    <font>
      <b/>
      <sz val="80"/>
      <color theme="0"/>
      <name val="Sarabun"/>
    </font>
    <font>
      <sz val="80"/>
      <color rgb="FF0000FF"/>
      <name val="Sarabun"/>
    </font>
    <font>
      <sz val="80"/>
      <color theme="1"/>
      <name val="Sarabun"/>
    </font>
    <font>
      <b/>
      <sz val="80"/>
      <color rgb="FF000000"/>
      <name val="Sarabun"/>
    </font>
    <font>
      <b/>
      <sz val="78"/>
      <color theme="0"/>
      <name val="Sarabun"/>
    </font>
    <font>
      <sz val="36"/>
      <color theme="1"/>
      <name val="Sarabun"/>
    </font>
    <font>
      <sz val="48"/>
      <color theme="1"/>
      <name val="Sarabun"/>
    </font>
    <font>
      <b/>
      <sz val="72"/>
      <color theme="1"/>
      <name val="Sarabun"/>
    </font>
    <font>
      <b/>
      <sz val="72"/>
      <color theme="0"/>
      <name val="Sarabun"/>
    </font>
    <font>
      <sz val="72"/>
      <color theme="0"/>
      <name val="Sarabun"/>
    </font>
    <font>
      <b/>
      <sz val="36"/>
      <color rgb="FF000000"/>
      <name val="Sarabun"/>
    </font>
    <font>
      <b/>
      <sz val="36"/>
      <color theme="1"/>
      <name val="Sarabun"/>
    </font>
    <font>
      <b/>
      <sz val="36"/>
      <color rgb="FFFF0000"/>
      <name val="Sarabun"/>
    </font>
    <font>
      <b/>
      <sz val="36"/>
      <color rgb="FF0000FF"/>
      <name val="Sarabun"/>
    </font>
    <font>
      <b/>
      <sz val="36"/>
      <color theme="0"/>
      <name val="Sarabun"/>
    </font>
    <font>
      <sz val="36"/>
      <color rgb="FFFF0000"/>
      <name val="Sarabun"/>
    </font>
    <font>
      <b/>
      <sz val="48"/>
      <color rgb="FFFF0000"/>
      <name val="Sarabun"/>
    </font>
    <font>
      <sz val="10"/>
      <color theme="1"/>
      <name val="TH Sarabun PSK"/>
    </font>
    <font>
      <sz val="14"/>
      <color theme="1"/>
      <name val="Tahoma"/>
    </font>
    <font>
      <b/>
      <sz val="10"/>
      <color theme="1"/>
      <name val="TH Sarabun PSK"/>
    </font>
    <font>
      <sz val="72"/>
      <color theme="1"/>
      <name val="Sarabun"/>
    </font>
    <font>
      <sz val="36"/>
      <color rgb="FF0000FF"/>
      <name val="Sarabun"/>
    </font>
    <font>
      <sz val="36"/>
      <color theme="1"/>
      <name val="TH Sarabun PSK"/>
    </font>
    <font>
      <b/>
      <sz val="36"/>
      <color rgb="FFFF0000"/>
      <name val="TH Sarabun PSK"/>
    </font>
    <font>
      <b/>
      <sz val="36"/>
      <color theme="1"/>
      <name val="TH Sarabun PSK"/>
    </font>
    <font>
      <sz val="36"/>
      <color rgb="FFFF0000"/>
      <name val="TH Sarabun PSK"/>
    </font>
    <font>
      <sz val="36"/>
      <color rgb="FF000080"/>
      <name val="TH Sarabun PSK"/>
    </font>
    <font>
      <sz val="36"/>
      <color rgb="FF0000FF"/>
      <name val="TH Sarabun PSK"/>
    </font>
    <font>
      <b/>
      <sz val="48"/>
      <color theme="1"/>
      <name val="Sarabun"/>
    </font>
    <font>
      <b/>
      <sz val="48"/>
      <color theme="1"/>
      <name val="TH Sarabun PSK"/>
    </font>
    <font>
      <sz val="48"/>
      <color theme="1"/>
      <name val="TH Sarabun PSK"/>
    </font>
    <font>
      <b/>
      <sz val="72"/>
      <color rgb="FFFF0000"/>
      <name val="Sarabun"/>
    </font>
    <font>
      <b/>
      <sz val="20"/>
      <color rgb="FF0000FF"/>
      <name val="TH Sarabun PSK"/>
    </font>
    <font>
      <b/>
      <sz val="26"/>
      <color rgb="FF0000FF"/>
      <name val="TH Sarabun PSK"/>
    </font>
    <font>
      <b/>
      <sz val="22"/>
      <color rgb="FF0000FF"/>
      <name val="TH Sarabun PSK"/>
    </font>
    <font>
      <b/>
      <sz val="16"/>
      <color rgb="FF0000FF"/>
      <name val="TH Sarabun PSK"/>
    </font>
    <font>
      <b/>
      <sz val="16"/>
      <color theme="1"/>
      <name val="TH Sarabun PSK"/>
    </font>
    <font>
      <b/>
      <sz val="14"/>
      <color rgb="FF0000FF"/>
      <name val="TH Sarabun PSK"/>
    </font>
    <font>
      <b/>
      <sz val="10"/>
      <color rgb="FF0000FF"/>
      <name val="TH Sarabun PSK"/>
    </font>
    <font>
      <b/>
      <sz val="18"/>
      <color rgb="FF0000FF"/>
      <name val="TH Sarabun PSK"/>
    </font>
    <font>
      <sz val="20"/>
      <color rgb="FF0000FF"/>
      <name val="TH Sarabun PSK"/>
    </font>
    <font>
      <sz val="16"/>
      <color rgb="FF0000FF"/>
      <name val="TH Sarabun PSK"/>
    </font>
    <font>
      <sz val="16"/>
      <color theme="1"/>
      <name val="TH Sarabun PSK"/>
    </font>
    <font>
      <b/>
      <sz val="18"/>
      <color rgb="FF000000"/>
      <name val="TH Sarabun PSK"/>
    </font>
    <font>
      <b/>
      <sz val="26"/>
      <color theme="1"/>
      <name val="TH Sarabun PSK"/>
    </font>
    <font>
      <b/>
      <sz val="18"/>
      <color theme="1"/>
      <name val="TH Sarabun PSK"/>
    </font>
    <font>
      <sz val="14"/>
      <color theme="1"/>
      <name val="TH Sarabun PSK"/>
    </font>
    <font>
      <sz val="18"/>
      <color theme="1"/>
      <name val="TH Sarabun PSK"/>
    </font>
    <font>
      <b/>
      <sz val="16"/>
      <color rgb="FF000000"/>
      <name val="TH Sarabun PSK"/>
    </font>
    <font>
      <b/>
      <sz val="22"/>
      <color theme="0"/>
      <name val="TH Sarabun PSK"/>
    </font>
    <font>
      <b/>
      <sz val="16"/>
      <color theme="0"/>
      <name val="TH Sarabun PSK"/>
    </font>
    <font>
      <b/>
      <sz val="16"/>
      <color rgb="FFFF0000"/>
      <name val="TH Sarabun PSK"/>
    </font>
    <font>
      <b/>
      <sz val="10"/>
      <color rgb="FFFF0000"/>
      <name val="TH Sarabun PSK"/>
    </font>
    <font>
      <b/>
      <sz val="14"/>
      <color theme="1"/>
      <name val="TH Sarabun PSK"/>
    </font>
    <font>
      <sz val="22"/>
      <color rgb="FFFF0000"/>
      <name val="TH Sarabun PSK"/>
    </font>
    <font>
      <sz val="11"/>
      <color theme="1"/>
      <name val="Tahoma"/>
    </font>
  </fonts>
  <fills count="21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rgb="FFCCFFFF"/>
        <bgColor rgb="FFCCFFFF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FCC00"/>
        <bgColor rgb="FFFFCC00"/>
      </patternFill>
    </fill>
    <fill>
      <patternFill patternType="solid">
        <fgColor rgb="FF003366"/>
        <bgColor rgb="FF003366"/>
      </patternFill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C5E0B3"/>
        <bgColor rgb="FFC5E0B3"/>
      </patternFill>
    </fill>
    <fill>
      <patternFill patternType="solid">
        <fgColor rgb="FF2E75B5"/>
        <bgColor rgb="FF2E75B5"/>
      </patternFill>
    </fill>
    <fill>
      <patternFill patternType="solid">
        <fgColor rgb="FFFFFF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ECECEC"/>
        <bgColor rgb="FFECECEC"/>
      </patternFill>
    </fill>
    <fill>
      <patternFill patternType="solid">
        <fgColor rgb="FFB4C6E7"/>
        <bgColor rgb="FFB4C6E7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23">
    <xf numFmtId="0" fontId="0" fillId="0" borderId="0" xfId="0"/>
    <xf numFmtId="187" fontId="1" fillId="0" borderId="0" xfId="0" applyNumberFormat="1" applyFont="1" applyAlignment="1">
      <alignment horizontal="left"/>
    </xf>
    <xf numFmtId="187" fontId="1" fillId="2" borderId="3" xfId="0" applyNumberFormat="1" applyFont="1" applyFill="1" applyBorder="1"/>
    <xf numFmtId="187" fontId="1" fillId="2" borderId="3" xfId="0" applyNumberFormat="1" applyFont="1" applyFill="1" applyBorder="1" applyAlignment="1">
      <alignment horizontal="left"/>
    </xf>
    <xf numFmtId="187" fontId="1" fillId="2" borderId="3" xfId="0" applyNumberFormat="1" applyFont="1" applyFill="1" applyBorder="1" applyAlignment="1">
      <alignment horizontal="center"/>
    </xf>
    <xf numFmtId="187" fontId="4" fillId="2" borderId="3" xfId="0" applyNumberFormat="1" applyFont="1" applyFill="1" applyBorder="1"/>
    <xf numFmtId="187" fontId="1" fillId="2" borderId="3" xfId="0" applyNumberFormat="1" applyFont="1" applyFill="1" applyBorder="1" applyAlignment="1">
      <alignment wrapText="1"/>
    </xf>
    <xf numFmtId="187" fontId="1" fillId="0" borderId="0" xfId="0" applyNumberFormat="1" applyFont="1"/>
    <xf numFmtId="187" fontId="1" fillId="3" borderId="3" xfId="0" applyNumberFormat="1" applyFont="1" applyFill="1" applyBorder="1" applyAlignment="1">
      <alignment horizontal="left"/>
    </xf>
    <xf numFmtId="187" fontId="5" fillId="2" borderId="3" xfId="0" applyNumberFormat="1" applyFont="1" applyFill="1" applyBorder="1" applyAlignment="1">
      <alignment horizontal="left"/>
    </xf>
    <xf numFmtId="187" fontId="1" fillId="2" borderId="3" xfId="0" applyNumberFormat="1" applyFont="1" applyFill="1" applyBorder="1" applyAlignment="1">
      <alignment horizontal="right"/>
    </xf>
    <xf numFmtId="187" fontId="6" fillId="2" borderId="3" xfId="0" applyNumberFormat="1" applyFont="1" applyFill="1" applyBorder="1"/>
    <xf numFmtId="187" fontId="7" fillId="2" borderId="3" xfId="0" applyNumberFormat="1" applyFont="1" applyFill="1" applyBorder="1"/>
    <xf numFmtId="187" fontId="6" fillId="2" borderId="3" xfId="0" applyNumberFormat="1" applyFont="1" applyFill="1" applyBorder="1" applyAlignment="1">
      <alignment wrapText="1"/>
    </xf>
    <xf numFmtId="187" fontId="6" fillId="0" borderId="0" xfId="0" applyNumberFormat="1" applyFont="1"/>
    <xf numFmtId="187" fontId="8" fillId="3" borderId="3" xfId="0" applyNumberFormat="1" applyFont="1" applyFill="1" applyBorder="1" applyAlignment="1">
      <alignment horizontal="left"/>
    </xf>
    <xf numFmtId="187" fontId="4" fillId="2" borderId="3" xfId="0" applyNumberFormat="1" applyFont="1" applyFill="1" applyBorder="1" applyAlignment="1">
      <alignment horizontal="center"/>
    </xf>
    <xf numFmtId="187" fontId="7" fillId="2" borderId="3" xfId="0" applyNumberFormat="1" applyFont="1" applyFill="1" applyBorder="1" applyAlignment="1">
      <alignment horizontal="center"/>
    </xf>
    <xf numFmtId="187" fontId="7" fillId="2" borderId="3" xfId="0" applyNumberFormat="1" applyFont="1" applyFill="1" applyBorder="1" applyAlignment="1">
      <alignment horizontal="center" wrapText="1"/>
    </xf>
    <xf numFmtId="187" fontId="7" fillId="2" borderId="3" xfId="0" applyNumberFormat="1" applyFont="1" applyFill="1" applyBorder="1" applyAlignment="1">
      <alignment wrapText="1"/>
    </xf>
    <xf numFmtId="187" fontId="7" fillId="0" borderId="0" xfId="0" applyNumberFormat="1" applyFont="1"/>
    <xf numFmtId="0" fontId="10" fillId="0" borderId="0" xfId="0" applyFont="1"/>
    <xf numFmtId="0" fontId="11" fillId="0" borderId="0" xfId="0" applyFont="1"/>
    <xf numFmtId="187" fontId="10" fillId="0" borderId="0" xfId="0" applyNumberFormat="1" applyFont="1"/>
    <xf numFmtId="0" fontId="10" fillId="0" borderId="0" xfId="0" applyFont="1" applyAlignment="1">
      <alignment wrapText="1"/>
    </xf>
    <xf numFmtId="187" fontId="12" fillId="0" borderId="0" xfId="0" applyNumberFormat="1" applyFont="1"/>
    <xf numFmtId="187" fontId="13" fillId="4" borderId="3" xfId="0" applyNumberFormat="1" applyFont="1" applyFill="1" applyBorder="1" applyAlignment="1">
      <alignment horizontal="left"/>
    </xf>
    <xf numFmtId="187" fontId="13" fillId="4" borderId="3" xfId="0" applyNumberFormat="1" applyFont="1" applyFill="1" applyBorder="1" applyAlignment="1">
      <alignment horizontal="center"/>
    </xf>
    <xf numFmtId="187" fontId="13" fillId="4" borderId="3" xfId="0" applyNumberFormat="1" applyFont="1" applyFill="1" applyBorder="1"/>
    <xf numFmtId="187" fontId="14" fillId="4" borderId="3" xfId="0" applyNumberFormat="1" applyFont="1" applyFill="1" applyBorder="1" applyAlignment="1">
      <alignment horizontal="center"/>
    </xf>
    <xf numFmtId="187" fontId="14" fillId="4" borderId="3" xfId="0" applyNumberFormat="1" applyFont="1" applyFill="1" applyBorder="1" applyAlignment="1">
      <alignment horizontal="center" wrapText="1"/>
    </xf>
    <xf numFmtId="187" fontId="14" fillId="4" borderId="3" xfId="0" applyNumberFormat="1" applyFont="1" applyFill="1" applyBorder="1" applyAlignment="1">
      <alignment wrapText="1"/>
    </xf>
    <xf numFmtId="187" fontId="15" fillId="5" borderId="4" xfId="0" applyNumberFormat="1" applyFont="1" applyFill="1" applyBorder="1" applyAlignment="1">
      <alignment horizontal="center" vertical="center"/>
    </xf>
    <xf numFmtId="187" fontId="16" fillId="0" borderId="0" xfId="0" applyNumberFormat="1" applyFont="1" applyAlignment="1">
      <alignment vertical="center"/>
    </xf>
    <xf numFmtId="187" fontId="15" fillId="5" borderId="9" xfId="0" applyNumberFormat="1" applyFont="1" applyFill="1" applyBorder="1" applyAlignment="1">
      <alignment horizontal="center" vertical="center"/>
    </xf>
    <xf numFmtId="187" fontId="18" fillId="5" borderId="11" xfId="0" applyNumberFormat="1" applyFont="1" applyFill="1" applyBorder="1" applyAlignment="1">
      <alignment horizontal="center" vertical="center"/>
    </xf>
    <xf numFmtId="187" fontId="16" fillId="5" borderId="11" xfId="0" applyNumberFormat="1" applyFont="1" applyFill="1" applyBorder="1" applyAlignment="1">
      <alignment horizontal="center" vertical="center"/>
    </xf>
    <xf numFmtId="187" fontId="15" fillId="5" borderId="11" xfId="0" applyNumberFormat="1" applyFont="1" applyFill="1" applyBorder="1" applyAlignment="1">
      <alignment horizontal="center" vertical="center"/>
    </xf>
    <xf numFmtId="187" fontId="16" fillId="5" borderId="11" xfId="0" applyNumberFormat="1" applyFont="1" applyFill="1" applyBorder="1" applyAlignment="1">
      <alignment horizontal="center" vertical="center" wrapText="1"/>
    </xf>
    <xf numFmtId="187" fontId="16" fillId="0" borderId="0" xfId="0" applyNumberFormat="1" applyFont="1"/>
    <xf numFmtId="187" fontId="19" fillId="4" borderId="9" xfId="0" applyNumberFormat="1" applyFont="1" applyFill="1" applyBorder="1" applyAlignment="1">
      <alignment horizontal="left" vertical="center"/>
    </xf>
    <xf numFmtId="187" fontId="19" fillId="4" borderId="9" xfId="0" applyNumberFormat="1" applyFont="1" applyFill="1" applyBorder="1" applyAlignment="1">
      <alignment horizontal="center" vertical="center"/>
    </xf>
    <xf numFmtId="187" fontId="19" fillId="4" borderId="11" xfId="0" applyNumberFormat="1" applyFont="1" applyFill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left" vertical="center"/>
    </xf>
    <xf numFmtId="187" fontId="17" fillId="0" borderId="12" xfId="0" applyNumberFormat="1" applyFont="1" applyBorder="1" applyAlignment="1">
      <alignment horizontal="right" vertical="center"/>
    </xf>
    <xf numFmtId="187" fontId="10" fillId="0" borderId="12" xfId="0" applyNumberFormat="1" applyFont="1" applyBorder="1" applyAlignment="1">
      <alignment horizontal="center" vertical="center"/>
    </xf>
    <xf numFmtId="3" fontId="10" fillId="6" borderId="12" xfId="0" applyNumberFormat="1" applyFont="1" applyFill="1" applyBorder="1" applyAlignment="1">
      <alignment horizontal="left" vertical="center"/>
    </xf>
    <xf numFmtId="187" fontId="17" fillId="6" borderId="12" xfId="0" applyNumberFormat="1" applyFont="1" applyFill="1" applyBorder="1" applyAlignment="1">
      <alignment horizontal="right" vertical="center"/>
    </xf>
    <xf numFmtId="187" fontId="10" fillId="6" borderId="12" xfId="0" applyNumberFormat="1" applyFont="1" applyFill="1" applyBorder="1" applyAlignment="1">
      <alignment horizontal="center" vertical="center"/>
    </xf>
    <xf numFmtId="187" fontId="10" fillId="0" borderId="12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left" vertical="center"/>
    </xf>
    <xf numFmtId="187" fontId="10" fillId="0" borderId="14" xfId="0" applyNumberFormat="1" applyFont="1" applyBorder="1" applyAlignment="1">
      <alignment horizontal="center" vertical="center"/>
    </xf>
    <xf numFmtId="187" fontId="10" fillId="0" borderId="14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center" vertical="center"/>
    </xf>
    <xf numFmtId="187" fontId="10" fillId="0" borderId="0" xfId="0" applyNumberFormat="1" applyFont="1" applyAlignment="1">
      <alignment horizontal="left"/>
    </xf>
    <xf numFmtId="3" fontId="10" fillId="6" borderId="15" xfId="0" applyNumberFormat="1" applyFont="1" applyFill="1" applyBorder="1" applyAlignment="1">
      <alignment horizontal="left" vertical="center"/>
    </xf>
    <xf numFmtId="3" fontId="10" fillId="0" borderId="16" xfId="0" applyNumberFormat="1" applyFont="1" applyBorder="1" applyAlignment="1">
      <alignment horizontal="left" vertical="center"/>
    </xf>
    <xf numFmtId="187" fontId="19" fillId="4" borderId="17" xfId="0" applyNumberFormat="1" applyFont="1" applyFill="1" applyBorder="1" applyAlignment="1">
      <alignment horizontal="center" vertical="center"/>
    </xf>
    <xf numFmtId="3" fontId="16" fillId="6" borderId="15" xfId="0" applyNumberFormat="1" applyFont="1" applyFill="1" applyBorder="1" applyAlignment="1">
      <alignment horizontal="left" vertical="center"/>
    </xf>
    <xf numFmtId="3" fontId="10" fillId="6" borderId="12" xfId="0" applyNumberFormat="1" applyFont="1" applyFill="1" applyBorder="1" applyAlignment="1">
      <alignment horizontal="left"/>
    </xf>
    <xf numFmtId="3" fontId="10" fillId="0" borderId="12" xfId="0" applyNumberFormat="1" applyFont="1" applyBorder="1"/>
    <xf numFmtId="3" fontId="10" fillId="6" borderId="12" xfId="0" applyNumberFormat="1" applyFont="1" applyFill="1" applyBorder="1"/>
    <xf numFmtId="3" fontId="20" fillId="0" borderId="17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left" vertical="center"/>
    </xf>
    <xf numFmtId="3" fontId="10" fillId="0" borderId="17" xfId="0" applyNumberFormat="1" applyFont="1" applyBorder="1" applyAlignment="1">
      <alignment horizontal="left"/>
    </xf>
    <xf numFmtId="3" fontId="10" fillId="0" borderId="17" xfId="0" applyNumberFormat="1" applyFont="1" applyBorder="1" applyAlignment="1">
      <alignment horizontal="left" vertical="center"/>
    </xf>
    <xf numFmtId="187" fontId="17" fillId="0" borderId="17" xfId="0" applyNumberFormat="1" applyFont="1" applyBorder="1" applyAlignment="1">
      <alignment horizontal="right" vertical="center"/>
    </xf>
    <xf numFmtId="187" fontId="20" fillId="0" borderId="17" xfId="0" applyNumberFormat="1" applyFont="1" applyBorder="1" applyAlignment="1">
      <alignment horizontal="center" vertical="center"/>
    </xf>
    <xf numFmtId="187" fontId="20" fillId="0" borderId="17" xfId="0" applyNumberFormat="1" applyFont="1" applyBorder="1" applyAlignment="1">
      <alignment horizontal="right" vertical="center"/>
    </xf>
    <xf numFmtId="187" fontId="10" fillId="0" borderId="17" xfId="0" applyNumberFormat="1" applyFont="1" applyBorder="1" applyAlignment="1">
      <alignment horizontal="center" vertical="center"/>
    </xf>
    <xf numFmtId="187" fontId="17" fillId="0" borderId="0" xfId="0" applyNumberFormat="1" applyFont="1"/>
    <xf numFmtId="0" fontId="16" fillId="0" borderId="0" xfId="0" applyFont="1"/>
    <xf numFmtId="0" fontId="16" fillId="7" borderId="11" xfId="0" applyFont="1" applyFill="1" applyBorder="1" applyAlignment="1">
      <alignment horizontal="left"/>
    </xf>
    <xf numFmtId="187" fontId="16" fillId="7" borderId="11" xfId="0" applyNumberFormat="1" applyFont="1" applyFill="1" applyBorder="1"/>
    <xf numFmtId="0" fontId="16" fillId="8" borderId="11" xfId="0" applyFont="1" applyFill="1" applyBorder="1" applyAlignment="1">
      <alignment horizontal="left"/>
    </xf>
    <xf numFmtId="187" fontId="16" fillId="8" borderId="11" xfId="0" applyNumberFormat="1" applyFont="1" applyFill="1" applyBorder="1"/>
    <xf numFmtId="0" fontId="16" fillId="9" borderId="11" xfId="0" applyFont="1" applyFill="1" applyBorder="1" applyAlignment="1">
      <alignment horizontal="left"/>
    </xf>
    <xf numFmtId="187" fontId="16" fillId="9" borderId="11" xfId="0" applyNumberFormat="1" applyFont="1" applyFill="1" applyBorder="1"/>
    <xf numFmtId="187" fontId="16" fillId="7" borderId="11" xfId="0" applyNumberFormat="1" applyFont="1" applyFill="1" applyBorder="1" applyAlignment="1">
      <alignment horizontal="left"/>
    </xf>
    <xf numFmtId="0" fontId="16" fillId="10" borderId="11" xfId="0" applyFont="1" applyFill="1" applyBorder="1" applyAlignment="1">
      <alignment horizontal="left"/>
    </xf>
    <xf numFmtId="187" fontId="16" fillId="10" borderId="11" xfId="0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left"/>
    </xf>
    <xf numFmtId="187" fontId="21" fillId="0" borderId="0" xfId="0" applyNumberFormat="1" applyFont="1"/>
    <xf numFmtId="187" fontId="22" fillId="0" borderId="0" xfId="0" applyNumberFormat="1" applyFont="1" applyAlignment="1">
      <alignment horizontal="left"/>
    </xf>
    <xf numFmtId="0" fontId="23" fillId="0" borderId="0" xfId="0" applyFont="1"/>
    <xf numFmtId="187" fontId="22" fillId="0" borderId="0" xfId="0" applyNumberFormat="1" applyFont="1"/>
    <xf numFmtId="187" fontId="24" fillId="0" borderId="0" xfId="0" applyNumberFormat="1" applyFont="1" applyAlignment="1">
      <alignment horizontal="right"/>
    </xf>
    <xf numFmtId="187" fontId="25" fillId="0" borderId="0" xfId="0" applyNumberFormat="1" applyFont="1"/>
    <xf numFmtId="187" fontId="13" fillId="11" borderId="3" xfId="0" applyNumberFormat="1" applyFont="1" applyFill="1" applyBorder="1" applyAlignment="1">
      <alignment horizontal="left"/>
    </xf>
    <xf numFmtId="187" fontId="13" fillId="11" borderId="3" xfId="0" applyNumberFormat="1" applyFont="1" applyFill="1" applyBorder="1" applyAlignment="1">
      <alignment horizontal="center"/>
    </xf>
    <xf numFmtId="187" fontId="13" fillId="11" borderId="3" xfId="0" applyNumberFormat="1" applyFont="1" applyFill="1" applyBorder="1"/>
    <xf numFmtId="187" fontId="14" fillId="11" borderId="3" xfId="0" applyNumberFormat="1" applyFont="1" applyFill="1" applyBorder="1" applyAlignment="1">
      <alignment horizontal="center"/>
    </xf>
    <xf numFmtId="187" fontId="14" fillId="11" borderId="3" xfId="0" applyNumberFormat="1" applyFont="1" applyFill="1" applyBorder="1" applyAlignment="1">
      <alignment horizontal="center" wrapText="1"/>
    </xf>
    <xf numFmtId="187" fontId="14" fillId="11" borderId="3" xfId="0" applyNumberFormat="1" applyFont="1" applyFill="1" applyBorder="1" applyAlignment="1">
      <alignment wrapText="1"/>
    </xf>
    <xf numFmtId="3" fontId="15" fillId="5" borderId="11" xfId="0" applyNumberFormat="1" applyFont="1" applyFill="1" applyBorder="1" applyAlignment="1">
      <alignment horizontal="center" vertical="center" wrapText="1"/>
    </xf>
    <xf numFmtId="187" fontId="19" fillId="12" borderId="9" xfId="0" applyNumberFormat="1" applyFont="1" applyFill="1" applyBorder="1" applyAlignment="1">
      <alignment horizontal="left" vertical="center"/>
    </xf>
    <xf numFmtId="187" fontId="19" fillId="12" borderId="9" xfId="0" applyNumberFormat="1" applyFont="1" applyFill="1" applyBorder="1" applyAlignment="1">
      <alignment horizontal="center" vertical="center"/>
    </xf>
    <xf numFmtId="187" fontId="19" fillId="12" borderId="11" xfId="0" applyNumberFormat="1" applyFont="1" applyFill="1" applyBorder="1" applyAlignment="1">
      <alignment horizontal="center" vertical="center"/>
    </xf>
    <xf numFmtId="3" fontId="19" fillId="12" borderId="9" xfId="0" applyNumberFormat="1" applyFont="1" applyFill="1" applyBorder="1" applyAlignment="1">
      <alignment horizontal="center" vertical="center" wrapText="1"/>
    </xf>
    <xf numFmtId="3" fontId="19" fillId="12" borderId="11" xfId="0" applyNumberFormat="1" applyFont="1" applyFill="1" applyBorder="1" applyAlignment="1">
      <alignment horizontal="center" vertical="center" wrapText="1"/>
    </xf>
    <xf numFmtId="188" fontId="10" fillId="0" borderId="12" xfId="0" applyNumberFormat="1" applyFont="1" applyBorder="1" applyAlignment="1">
      <alignment horizontal="center" vertical="center"/>
    </xf>
    <xf numFmtId="187" fontId="16" fillId="9" borderId="12" xfId="0" applyNumberFormat="1" applyFont="1" applyFill="1" applyBorder="1" applyAlignment="1">
      <alignment horizontal="left" vertical="center"/>
    </xf>
    <xf numFmtId="187" fontId="10" fillId="3" borderId="12" xfId="0" applyNumberFormat="1" applyFont="1" applyFill="1" applyBorder="1" applyAlignment="1">
      <alignment horizontal="center" vertical="center"/>
    </xf>
    <xf numFmtId="187" fontId="10" fillId="3" borderId="12" xfId="0" applyNumberFormat="1" applyFont="1" applyFill="1" applyBorder="1" applyAlignment="1">
      <alignment horizontal="left" vertical="center"/>
    </xf>
    <xf numFmtId="187" fontId="17" fillId="0" borderId="16" xfId="0" applyNumberFormat="1" applyFont="1" applyBorder="1" applyAlignment="1">
      <alignment horizontal="right" vertical="center"/>
    </xf>
    <xf numFmtId="187" fontId="10" fillId="0" borderId="12" xfId="0" applyNumberFormat="1" applyFont="1" applyBorder="1" applyAlignment="1">
      <alignment horizontal="center" vertical="center" wrapText="1"/>
    </xf>
    <xf numFmtId="187" fontId="10" fillId="13" borderId="12" xfId="0" applyNumberFormat="1" applyFont="1" applyFill="1" applyBorder="1" applyAlignment="1">
      <alignment horizontal="center" vertical="center"/>
    </xf>
    <xf numFmtId="187" fontId="26" fillId="0" borderId="12" xfId="0" applyNumberFormat="1" applyFont="1" applyBorder="1" applyAlignment="1">
      <alignment horizontal="left" vertical="center"/>
    </xf>
    <xf numFmtId="187" fontId="26" fillId="3" borderId="12" xfId="0" applyNumberFormat="1" applyFont="1" applyFill="1" applyBorder="1" applyAlignment="1">
      <alignment horizontal="left" vertical="center"/>
    </xf>
    <xf numFmtId="187" fontId="26" fillId="0" borderId="12" xfId="0" applyNumberFormat="1" applyFont="1" applyBorder="1" applyAlignment="1">
      <alignment horizontal="center" vertical="center"/>
    </xf>
    <xf numFmtId="187" fontId="26" fillId="0" borderId="12" xfId="0" applyNumberFormat="1" applyFont="1" applyBorder="1" applyAlignment="1">
      <alignment horizontal="center" vertical="center" wrapText="1"/>
    </xf>
    <xf numFmtId="187" fontId="26" fillId="3" borderId="12" xfId="0" applyNumberFormat="1" applyFont="1" applyFill="1" applyBorder="1" applyAlignment="1">
      <alignment horizontal="left" vertical="center" wrapText="1"/>
    </xf>
    <xf numFmtId="187" fontId="26" fillId="0" borderId="16" xfId="0" applyNumberFormat="1" applyFont="1" applyBorder="1" applyAlignment="1">
      <alignment horizontal="left" vertical="center"/>
    </xf>
    <xf numFmtId="187" fontId="26" fillId="3" borderId="18" xfId="0" applyNumberFormat="1" applyFont="1" applyFill="1" applyBorder="1" applyAlignment="1">
      <alignment horizontal="left" vertical="center"/>
    </xf>
    <xf numFmtId="187" fontId="26" fillId="0" borderId="16" xfId="0" applyNumberFormat="1" applyFont="1" applyBorder="1" applyAlignment="1">
      <alignment horizontal="center" vertical="center"/>
    </xf>
    <xf numFmtId="187" fontId="26" fillId="0" borderId="16" xfId="0" applyNumberFormat="1" applyFont="1" applyBorder="1" applyAlignment="1">
      <alignment horizontal="center" vertical="center" wrapText="1"/>
    </xf>
    <xf numFmtId="187" fontId="10" fillId="3" borderId="17" xfId="0" applyNumberFormat="1" applyFont="1" applyFill="1" applyBorder="1" applyAlignment="1">
      <alignment horizontal="center" vertical="center"/>
    </xf>
    <xf numFmtId="187" fontId="10" fillId="0" borderId="17" xfId="0" applyNumberFormat="1" applyFont="1" applyBorder="1" applyAlignment="1">
      <alignment horizontal="left" vertical="center"/>
    </xf>
    <xf numFmtId="187" fontId="10" fillId="3" borderId="17" xfId="0" applyNumberFormat="1" applyFont="1" applyFill="1" applyBorder="1" applyAlignment="1">
      <alignment horizontal="left" vertical="center"/>
    </xf>
    <xf numFmtId="187" fontId="10" fillId="0" borderId="17" xfId="0" applyNumberFormat="1" applyFont="1" applyBorder="1" applyAlignment="1">
      <alignment horizontal="center" vertical="center" wrapText="1"/>
    </xf>
    <xf numFmtId="187" fontId="20" fillId="14" borderId="19" xfId="0" applyNumberFormat="1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left"/>
    </xf>
    <xf numFmtId="3" fontId="17" fillId="14" borderId="11" xfId="0" applyNumberFormat="1" applyFont="1" applyFill="1" applyBorder="1" applyAlignment="1">
      <alignment horizontal="left"/>
    </xf>
    <xf numFmtId="187" fontId="20" fillId="14" borderId="11" xfId="0" applyNumberFormat="1" applyFont="1" applyFill="1" applyBorder="1"/>
    <xf numFmtId="187" fontId="17" fillId="14" borderId="11" xfId="0" applyNumberFormat="1" applyFont="1" applyFill="1" applyBorder="1"/>
    <xf numFmtId="187" fontId="20" fillId="14" borderId="11" xfId="0" applyNumberFormat="1" applyFont="1" applyFill="1" applyBorder="1" applyAlignment="1">
      <alignment wrapText="1"/>
    </xf>
    <xf numFmtId="0" fontId="20" fillId="0" borderId="0" xfId="0" applyFont="1"/>
    <xf numFmtId="0" fontId="20" fillId="15" borderId="19" xfId="0" applyFont="1" applyFill="1" applyBorder="1" applyAlignment="1">
      <alignment vertical="center"/>
    </xf>
    <xf numFmtId="3" fontId="17" fillId="7" borderId="11" xfId="0" applyNumberFormat="1" applyFont="1" applyFill="1" applyBorder="1" applyAlignment="1">
      <alignment horizontal="right"/>
    </xf>
    <xf numFmtId="187" fontId="20" fillId="7" borderId="11" xfId="0" applyNumberFormat="1" applyFont="1" applyFill="1" applyBorder="1"/>
    <xf numFmtId="187" fontId="17" fillId="7" borderId="11" xfId="0" applyNumberFormat="1" applyFont="1" applyFill="1" applyBorder="1"/>
    <xf numFmtId="187" fontId="20" fillId="7" borderId="11" xfId="0" applyNumberFormat="1" applyFont="1" applyFill="1" applyBorder="1" applyAlignment="1">
      <alignment wrapText="1"/>
    </xf>
    <xf numFmtId="187" fontId="20" fillId="0" borderId="0" xfId="0" applyNumberFormat="1" applyFont="1"/>
    <xf numFmtId="0" fontId="20" fillId="15" borderId="9" xfId="0" applyFont="1" applyFill="1" applyBorder="1" applyAlignment="1">
      <alignment vertical="center"/>
    </xf>
    <xf numFmtId="0" fontId="20" fillId="15" borderId="4" xfId="0" applyFont="1" applyFill="1" applyBorder="1" applyAlignment="1">
      <alignment vertical="center"/>
    </xf>
    <xf numFmtId="3" fontId="17" fillId="10" borderId="11" xfId="0" applyNumberFormat="1" applyFont="1" applyFill="1" applyBorder="1" applyAlignment="1">
      <alignment horizontal="right"/>
    </xf>
    <xf numFmtId="3" fontId="17" fillId="10" borderId="11" xfId="0" applyNumberFormat="1" applyFont="1" applyFill="1" applyBorder="1" applyAlignment="1">
      <alignment horizontal="right" wrapText="1"/>
    </xf>
    <xf numFmtId="187" fontId="16" fillId="5" borderId="20" xfId="0" applyNumberFormat="1" applyFont="1" applyFill="1" applyBorder="1"/>
    <xf numFmtId="187" fontId="16" fillId="5" borderId="21" xfId="0" applyNumberFormat="1" applyFont="1" applyFill="1" applyBorder="1"/>
    <xf numFmtId="187" fontId="16" fillId="5" borderId="22" xfId="0" applyNumberFormat="1" applyFont="1" applyFill="1" applyBorder="1"/>
    <xf numFmtId="3" fontId="15" fillId="5" borderId="11" xfId="0" applyNumberFormat="1" applyFont="1" applyFill="1" applyBorder="1" applyAlignment="1">
      <alignment horizontal="center" vertical="top" wrapText="1"/>
    </xf>
    <xf numFmtId="187" fontId="10" fillId="0" borderId="12" xfId="0" applyNumberFormat="1" applyFont="1" applyBorder="1" applyAlignment="1">
      <alignment horizontal="center" vertical="top"/>
    </xf>
    <xf numFmtId="187" fontId="10" fillId="0" borderId="12" xfId="0" applyNumberFormat="1" applyFont="1" applyBorder="1" applyAlignment="1">
      <alignment horizontal="left" vertical="top" wrapText="1"/>
    </xf>
    <xf numFmtId="187" fontId="10" fillId="3" borderId="12" xfId="0" applyNumberFormat="1" applyFont="1" applyFill="1" applyBorder="1" applyAlignment="1">
      <alignment horizontal="center" vertical="top" wrapText="1"/>
    </xf>
    <xf numFmtId="187" fontId="17" fillId="0" borderId="16" xfId="0" applyNumberFormat="1" applyFont="1" applyBorder="1" applyAlignment="1">
      <alignment horizontal="center" vertical="top"/>
    </xf>
    <xf numFmtId="187" fontId="10" fillId="0" borderId="12" xfId="0" applyNumberFormat="1" applyFont="1" applyBorder="1" applyAlignment="1">
      <alignment horizontal="center" vertical="top" wrapText="1"/>
    </xf>
    <xf numFmtId="187" fontId="10" fillId="3" borderId="12" xfId="0" applyNumberFormat="1" applyFont="1" applyFill="1" applyBorder="1" applyAlignment="1">
      <alignment horizontal="center" vertical="top"/>
    </xf>
    <xf numFmtId="187" fontId="10" fillId="0" borderId="16" xfId="0" applyNumberFormat="1" applyFont="1" applyBorder="1" applyAlignment="1">
      <alignment horizontal="left" vertical="top" wrapText="1"/>
    </xf>
    <xf numFmtId="187" fontId="10" fillId="3" borderId="18" xfId="0" applyNumberFormat="1" applyFont="1" applyFill="1" applyBorder="1" applyAlignment="1">
      <alignment horizontal="center" vertical="top"/>
    </xf>
    <xf numFmtId="187" fontId="10" fillId="3" borderId="18" xfId="0" applyNumberFormat="1" applyFont="1" applyFill="1" applyBorder="1" applyAlignment="1">
      <alignment horizontal="center" vertical="top" wrapText="1"/>
    </xf>
    <xf numFmtId="187" fontId="10" fillId="0" borderId="16" xfId="0" applyNumberFormat="1" applyFont="1" applyBorder="1" applyAlignment="1">
      <alignment horizontal="center" vertical="top"/>
    </xf>
    <xf numFmtId="187" fontId="10" fillId="0" borderId="16" xfId="0" applyNumberFormat="1" applyFont="1" applyBorder="1" applyAlignment="1">
      <alignment horizontal="center" vertical="top" wrapText="1"/>
    </xf>
    <xf numFmtId="187" fontId="19" fillId="16" borderId="11" xfId="0" applyNumberFormat="1" applyFont="1" applyFill="1" applyBorder="1" applyAlignment="1">
      <alignment horizontal="left" vertical="center"/>
    </xf>
    <xf numFmtId="187" fontId="19" fillId="16" borderId="11" xfId="0" applyNumberFormat="1" applyFont="1" applyFill="1" applyBorder="1" applyAlignment="1">
      <alignment horizontal="center" vertical="center"/>
    </xf>
    <xf numFmtId="3" fontId="19" fillId="16" borderId="9" xfId="0" applyNumberFormat="1" applyFont="1" applyFill="1" applyBorder="1" applyAlignment="1">
      <alignment horizontal="center" vertical="center" wrapText="1"/>
    </xf>
    <xf numFmtId="3" fontId="19" fillId="16" borderId="11" xfId="0" applyNumberFormat="1" applyFont="1" applyFill="1" applyBorder="1" applyAlignment="1">
      <alignment horizontal="center" vertical="center" wrapText="1"/>
    </xf>
    <xf numFmtId="187" fontId="10" fillId="0" borderId="17" xfId="0" applyNumberFormat="1" applyFont="1" applyBorder="1" applyAlignment="1">
      <alignment horizontal="left" vertical="top" wrapText="1"/>
    </xf>
    <xf numFmtId="187" fontId="19" fillId="16" borderId="9" xfId="0" applyNumberFormat="1" applyFont="1" applyFill="1" applyBorder="1" applyAlignment="1">
      <alignment horizontal="left" vertical="center"/>
    </xf>
    <xf numFmtId="187" fontId="17" fillId="13" borderId="12" xfId="0" applyNumberFormat="1" applyFont="1" applyFill="1" applyBorder="1" applyAlignment="1">
      <alignment horizontal="right" vertical="center"/>
    </xf>
    <xf numFmtId="187" fontId="17" fillId="13" borderId="12" xfId="0" applyNumberFormat="1" applyFont="1" applyFill="1" applyBorder="1" applyAlignment="1">
      <alignment horizontal="right" vertical="top"/>
    </xf>
    <xf numFmtId="187" fontId="10" fillId="14" borderId="19" xfId="0" applyNumberFormat="1" applyFont="1" applyFill="1" applyBorder="1" applyAlignment="1">
      <alignment horizontal="center" vertical="center"/>
    </xf>
    <xf numFmtId="3" fontId="16" fillId="14" borderId="11" xfId="0" applyNumberFormat="1" applyFont="1" applyFill="1" applyBorder="1" applyAlignment="1">
      <alignment horizontal="left"/>
    </xf>
    <xf numFmtId="187" fontId="10" fillId="14" borderId="11" xfId="0" applyNumberFormat="1" applyFont="1" applyFill="1" applyBorder="1"/>
    <xf numFmtId="187" fontId="10" fillId="14" borderId="11" xfId="0" applyNumberFormat="1" applyFont="1" applyFill="1" applyBorder="1" applyAlignment="1">
      <alignment wrapText="1"/>
    </xf>
    <xf numFmtId="0" fontId="10" fillId="8" borderId="11" xfId="0" applyFont="1" applyFill="1" applyBorder="1" applyAlignment="1">
      <alignment horizontal="left"/>
    </xf>
    <xf numFmtId="3" fontId="16" fillId="8" borderId="11" xfId="0" applyNumberFormat="1" applyFont="1" applyFill="1" applyBorder="1" applyAlignment="1">
      <alignment horizontal="right"/>
    </xf>
    <xf numFmtId="187" fontId="10" fillId="8" borderId="11" xfId="0" applyNumberFormat="1" applyFont="1" applyFill="1" applyBorder="1"/>
    <xf numFmtId="187" fontId="17" fillId="8" borderId="11" xfId="0" applyNumberFormat="1" applyFont="1" applyFill="1" applyBorder="1"/>
    <xf numFmtId="187" fontId="17" fillId="8" borderId="11" xfId="0" applyNumberFormat="1" applyFont="1" applyFill="1" applyBorder="1" applyAlignment="1">
      <alignment wrapText="1"/>
    </xf>
    <xf numFmtId="0" fontId="10" fillId="7" borderId="11" xfId="0" applyFont="1" applyFill="1" applyBorder="1" applyAlignment="1">
      <alignment horizontal="left"/>
    </xf>
    <xf numFmtId="3" fontId="16" fillId="7" borderId="11" xfId="0" applyNumberFormat="1" applyFont="1" applyFill="1" applyBorder="1" applyAlignment="1">
      <alignment horizontal="right"/>
    </xf>
    <xf numFmtId="187" fontId="10" fillId="7" borderId="11" xfId="0" applyNumberFormat="1" applyFont="1" applyFill="1" applyBorder="1"/>
    <xf numFmtId="187" fontId="17" fillId="7" borderId="11" xfId="0" applyNumberFormat="1" applyFont="1" applyFill="1" applyBorder="1" applyAlignment="1">
      <alignment wrapText="1"/>
    </xf>
    <xf numFmtId="0" fontId="10" fillId="10" borderId="11" xfId="0" applyFont="1" applyFill="1" applyBorder="1" applyAlignment="1">
      <alignment horizontal="left"/>
    </xf>
    <xf numFmtId="3" fontId="16" fillId="10" borderId="11" xfId="0" applyNumberFormat="1" applyFont="1" applyFill="1" applyBorder="1" applyAlignment="1">
      <alignment horizontal="right"/>
    </xf>
    <xf numFmtId="187" fontId="10" fillId="10" borderId="11" xfId="0" applyNumberFormat="1" applyFont="1" applyFill="1" applyBorder="1"/>
    <xf numFmtId="187" fontId="17" fillId="10" borderId="11" xfId="0" applyNumberFormat="1" applyFont="1" applyFill="1" applyBorder="1"/>
    <xf numFmtId="187" fontId="17" fillId="10" borderId="11" xfId="0" applyNumberFormat="1" applyFont="1" applyFill="1" applyBorder="1" applyAlignment="1">
      <alignment wrapText="1"/>
    </xf>
    <xf numFmtId="187" fontId="10" fillId="0" borderId="12" xfId="0" applyNumberFormat="1" applyFont="1" applyBorder="1" applyAlignment="1">
      <alignment horizontal="left" vertical="center"/>
    </xf>
    <xf numFmtId="187" fontId="10" fillId="3" borderId="18" xfId="0" applyNumberFormat="1" applyFont="1" applyFill="1" applyBorder="1" applyAlignment="1">
      <alignment horizontal="center" vertical="center"/>
    </xf>
    <xf numFmtId="187" fontId="10" fillId="0" borderId="16" xfId="0" applyNumberFormat="1" applyFont="1" applyBorder="1" applyAlignment="1">
      <alignment horizontal="left" vertical="center"/>
    </xf>
    <xf numFmtId="187" fontId="10" fillId="3" borderId="18" xfId="0" applyNumberFormat="1" applyFont="1" applyFill="1" applyBorder="1" applyAlignment="1">
      <alignment horizontal="left" vertical="center"/>
    </xf>
    <xf numFmtId="187" fontId="10" fillId="0" borderId="16" xfId="0" applyNumberFormat="1" applyFont="1" applyBorder="1" applyAlignment="1">
      <alignment horizontal="center" vertical="center"/>
    </xf>
    <xf numFmtId="187" fontId="10" fillId="0" borderId="16" xfId="0" applyNumberFormat="1" applyFont="1" applyBorder="1" applyAlignment="1">
      <alignment horizontal="center" vertical="center" wrapText="1"/>
    </xf>
    <xf numFmtId="187" fontId="16" fillId="0" borderId="16" xfId="0" applyNumberFormat="1" applyFont="1" applyBorder="1" applyAlignment="1">
      <alignment horizontal="right" vertical="center"/>
    </xf>
    <xf numFmtId="187" fontId="10" fillId="0" borderId="10" xfId="0" applyNumberFormat="1" applyFont="1" applyBorder="1" applyAlignment="1">
      <alignment horizontal="center" vertical="center"/>
    </xf>
    <xf numFmtId="187" fontId="10" fillId="0" borderId="10" xfId="0" applyNumberFormat="1" applyFont="1" applyBorder="1" applyAlignment="1">
      <alignment horizontal="center" vertical="center" wrapText="1"/>
    </xf>
    <xf numFmtId="0" fontId="16" fillId="15" borderId="1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187" fontId="17" fillId="0" borderId="0" xfId="0" applyNumberFormat="1" applyFont="1" applyAlignment="1">
      <alignment wrapText="1"/>
    </xf>
    <xf numFmtId="188" fontId="18" fillId="5" borderId="11" xfId="0" applyNumberFormat="1" applyFont="1" applyFill="1" applyBorder="1" applyAlignment="1">
      <alignment horizontal="center" vertical="center"/>
    </xf>
    <xf numFmtId="188" fontId="16" fillId="5" borderId="11" xfId="0" applyNumberFormat="1" applyFont="1" applyFill="1" applyBorder="1" applyAlignment="1">
      <alignment horizontal="center" vertical="center"/>
    </xf>
    <xf numFmtId="188" fontId="15" fillId="5" borderId="11" xfId="0" applyNumberFormat="1" applyFont="1" applyFill="1" applyBorder="1" applyAlignment="1">
      <alignment horizontal="center" vertical="center"/>
    </xf>
    <xf numFmtId="187" fontId="19" fillId="16" borderId="9" xfId="0" applyNumberFormat="1" applyFont="1" applyFill="1" applyBorder="1" applyAlignment="1">
      <alignment horizontal="center" vertical="center" wrapText="1"/>
    </xf>
    <xf numFmtId="187" fontId="19" fillId="16" borderId="11" xfId="0" applyNumberFormat="1" applyFont="1" applyFill="1" applyBorder="1" applyAlignment="1">
      <alignment horizontal="center" vertical="center" wrapText="1"/>
    </xf>
    <xf numFmtId="187" fontId="10" fillId="0" borderId="23" xfId="0" applyNumberFormat="1" applyFont="1" applyBorder="1" applyAlignment="1">
      <alignment horizontal="center" vertical="center"/>
    </xf>
    <xf numFmtId="187" fontId="10" fillId="3" borderId="12" xfId="0" applyNumberFormat="1" applyFont="1" applyFill="1" applyBorder="1" applyAlignment="1">
      <alignment vertical="center"/>
    </xf>
    <xf numFmtId="187" fontId="10" fillId="0" borderId="12" xfId="0" applyNumberFormat="1" applyFont="1" applyBorder="1" applyAlignment="1">
      <alignment vertical="center"/>
    </xf>
    <xf numFmtId="187" fontId="10" fillId="3" borderId="12" xfId="0" applyNumberFormat="1" applyFont="1" applyFill="1" applyBorder="1" applyAlignment="1">
      <alignment horizontal="left" vertical="center" wrapText="1"/>
    </xf>
    <xf numFmtId="187" fontId="10" fillId="0" borderId="12" xfId="0" applyNumberFormat="1" applyFont="1" applyBorder="1" applyAlignment="1">
      <alignment horizontal="left" vertical="center" wrapText="1"/>
    </xf>
    <xf numFmtId="187" fontId="10" fillId="0" borderId="13" xfId="0" applyNumberFormat="1" applyFont="1" applyBorder="1" applyAlignment="1">
      <alignment horizontal="center" vertical="center"/>
    </xf>
    <xf numFmtId="187" fontId="18" fillId="0" borderId="0" xfId="0" applyNumberFormat="1" applyFont="1"/>
    <xf numFmtId="187" fontId="10" fillId="0" borderId="12" xfId="0" applyNumberFormat="1" applyFont="1" applyBorder="1" applyAlignment="1">
      <alignment vertical="center" wrapText="1"/>
    </xf>
    <xf numFmtId="187" fontId="10" fillId="3" borderId="24" xfId="0" applyNumberFormat="1" applyFont="1" applyFill="1" applyBorder="1" applyAlignment="1">
      <alignment vertical="center"/>
    </xf>
    <xf numFmtId="187" fontId="10" fillId="3" borderId="9" xfId="0" applyNumberFormat="1" applyFont="1" applyFill="1" applyBorder="1" applyAlignment="1">
      <alignment horizontal="center" vertical="center"/>
    </xf>
    <xf numFmtId="187" fontId="10" fillId="0" borderId="10" xfId="0" applyNumberFormat="1" applyFont="1" applyBorder="1" applyAlignment="1">
      <alignment horizontal="left" vertical="center"/>
    </xf>
    <xf numFmtId="187" fontId="10" fillId="3" borderId="9" xfId="0" applyNumberFormat="1" applyFont="1" applyFill="1" applyBorder="1" applyAlignment="1">
      <alignment horizontal="left" vertical="center"/>
    </xf>
    <xf numFmtId="187" fontId="16" fillId="0" borderId="14" xfId="0" applyNumberFormat="1" applyFont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188" fontId="10" fillId="8" borderId="11" xfId="0" applyNumberFormat="1" applyFont="1" applyFill="1" applyBorder="1" applyAlignment="1">
      <alignment horizontal="center" vertical="center" wrapText="1"/>
    </xf>
    <xf numFmtId="187" fontId="17" fillId="8" borderId="11" xfId="0" applyNumberFormat="1" applyFont="1" applyFill="1" applyBorder="1" applyAlignment="1">
      <alignment vertical="center"/>
    </xf>
    <xf numFmtId="188" fontId="10" fillId="7" borderId="11" xfId="0" applyNumberFormat="1" applyFont="1" applyFill="1" applyBorder="1" applyAlignment="1">
      <alignment horizontal="center" vertical="center" wrapText="1"/>
    </xf>
    <xf numFmtId="187" fontId="17" fillId="7" borderId="11" xfId="0" applyNumberFormat="1" applyFont="1" applyFill="1" applyBorder="1" applyAlignment="1">
      <alignment vertical="center"/>
    </xf>
    <xf numFmtId="187" fontId="17" fillId="10" borderId="11" xfId="0" applyNumberFormat="1" applyFont="1" applyFill="1" applyBorder="1" applyAlignment="1">
      <alignment horizontal="right"/>
    </xf>
    <xf numFmtId="187" fontId="19" fillId="16" borderId="9" xfId="0" applyNumberFormat="1" applyFont="1" applyFill="1" applyBorder="1" applyAlignment="1">
      <alignment horizontal="center" vertical="center"/>
    </xf>
    <xf numFmtId="188" fontId="10" fillId="0" borderId="12" xfId="0" applyNumberFormat="1" applyFont="1" applyBorder="1" applyAlignment="1">
      <alignment horizontal="left" vertical="center"/>
    </xf>
    <xf numFmtId="188" fontId="16" fillId="0" borderId="12" xfId="0" applyNumberFormat="1" applyFont="1" applyBorder="1" applyAlignment="1">
      <alignment horizontal="left" vertical="center"/>
    </xf>
    <xf numFmtId="188" fontId="10" fillId="0" borderId="12" xfId="0" applyNumberFormat="1" applyFont="1" applyBorder="1" applyAlignment="1">
      <alignment horizontal="center" vertical="center" wrapText="1"/>
    </xf>
    <xf numFmtId="188" fontId="16" fillId="0" borderId="0" xfId="0" applyNumberFormat="1" applyFont="1"/>
    <xf numFmtId="187" fontId="16" fillId="3" borderId="12" xfId="0" applyNumberFormat="1" applyFont="1" applyFill="1" applyBorder="1" applyAlignment="1">
      <alignment horizontal="left" vertical="center"/>
    </xf>
    <xf numFmtId="187" fontId="10" fillId="13" borderId="12" xfId="0" applyNumberFormat="1" applyFont="1" applyFill="1" applyBorder="1" applyAlignment="1">
      <alignment horizontal="left" vertical="center"/>
    </xf>
    <xf numFmtId="187" fontId="10" fillId="6" borderId="12" xfId="0" applyNumberFormat="1" applyFont="1" applyFill="1" applyBorder="1" applyAlignment="1">
      <alignment horizontal="left" vertical="center"/>
    </xf>
    <xf numFmtId="188" fontId="16" fillId="6" borderId="12" xfId="0" applyNumberFormat="1" applyFont="1" applyFill="1" applyBorder="1" applyAlignment="1">
      <alignment horizontal="left" vertical="center"/>
    </xf>
    <xf numFmtId="187" fontId="17" fillId="6" borderId="18" xfId="0" applyNumberFormat="1" applyFont="1" applyFill="1" applyBorder="1" applyAlignment="1">
      <alignment horizontal="right" vertical="center"/>
    </xf>
    <xf numFmtId="187" fontId="10" fillId="6" borderId="25" xfId="0" applyNumberFormat="1" applyFont="1" applyFill="1" applyBorder="1" applyAlignment="1">
      <alignment horizontal="center" vertical="center"/>
    </xf>
    <xf numFmtId="187" fontId="10" fillId="6" borderId="12" xfId="0" applyNumberFormat="1" applyFont="1" applyFill="1" applyBorder="1" applyAlignment="1">
      <alignment horizontal="center" vertical="center" wrapText="1"/>
    </xf>
    <xf numFmtId="188" fontId="17" fillId="0" borderId="12" xfId="0" applyNumberFormat="1" applyFont="1" applyBorder="1" applyAlignment="1">
      <alignment horizontal="left" vertical="center"/>
    </xf>
    <xf numFmtId="3" fontId="16" fillId="7" borderId="11" xfId="0" applyNumberFormat="1" applyFont="1" applyFill="1" applyBorder="1" applyAlignment="1">
      <alignment horizontal="left"/>
    </xf>
    <xf numFmtId="187" fontId="10" fillId="7" borderId="11" xfId="0" applyNumberFormat="1" applyFont="1" applyFill="1" applyBorder="1" applyAlignment="1">
      <alignment wrapText="1"/>
    </xf>
    <xf numFmtId="0" fontId="10" fillId="9" borderId="11" xfId="0" applyFont="1" applyFill="1" applyBorder="1" applyAlignment="1">
      <alignment horizontal="left"/>
    </xf>
    <xf numFmtId="187" fontId="10" fillId="9" borderId="11" xfId="0" applyNumberFormat="1" applyFont="1" applyFill="1" applyBorder="1" applyAlignment="1">
      <alignment horizontal="left"/>
    </xf>
    <xf numFmtId="0" fontId="16" fillId="15" borderId="11" xfId="0" applyFont="1" applyFill="1" applyBorder="1" applyAlignment="1">
      <alignment horizontal="left"/>
    </xf>
    <xf numFmtId="3" fontId="16" fillId="15" borderId="11" xfId="0" applyNumberFormat="1" applyFont="1" applyFill="1" applyBorder="1" applyAlignment="1">
      <alignment horizontal="right"/>
    </xf>
    <xf numFmtId="187" fontId="10" fillId="15" borderId="11" xfId="0" applyNumberFormat="1" applyFont="1" applyFill="1" applyBorder="1"/>
    <xf numFmtId="187" fontId="16" fillId="15" borderId="11" xfId="0" applyNumberFormat="1" applyFont="1" applyFill="1" applyBorder="1"/>
    <xf numFmtId="187" fontId="27" fillId="0" borderId="0" xfId="0" applyNumberFormat="1" applyFont="1" applyAlignment="1">
      <alignment horizontal="left"/>
    </xf>
    <xf numFmtId="187" fontId="28" fillId="0" borderId="0" xfId="0" applyNumberFormat="1" applyFont="1"/>
    <xf numFmtId="187" fontId="27" fillId="0" borderId="0" xfId="0" applyNumberFormat="1" applyFont="1"/>
    <xf numFmtId="187" fontId="29" fillId="0" borderId="0" xfId="0" applyNumberFormat="1" applyFont="1" applyAlignment="1">
      <alignment horizontal="right"/>
    </xf>
    <xf numFmtId="187" fontId="30" fillId="0" borderId="0" xfId="0" applyNumberFormat="1" applyFont="1"/>
    <xf numFmtId="187" fontId="31" fillId="0" borderId="0" xfId="0" applyNumberFormat="1" applyFont="1"/>
    <xf numFmtId="187" fontId="31" fillId="17" borderId="3" xfId="0" applyNumberFormat="1" applyFont="1" applyFill="1" applyBorder="1"/>
    <xf numFmtId="189" fontId="32" fillId="0" borderId="0" xfId="0" applyNumberFormat="1" applyFont="1" applyAlignment="1">
      <alignment wrapText="1"/>
    </xf>
    <xf numFmtId="0" fontId="27" fillId="0" borderId="0" xfId="0" applyFont="1"/>
    <xf numFmtId="189" fontId="32" fillId="0" borderId="0" xfId="0" applyNumberFormat="1" applyFont="1"/>
    <xf numFmtId="187" fontId="13" fillId="18" borderId="3" xfId="0" applyNumberFormat="1" applyFont="1" applyFill="1" applyBorder="1" applyAlignment="1">
      <alignment horizontal="left"/>
    </xf>
    <xf numFmtId="187" fontId="13" fillId="18" borderId="3" xfId="0" applyNumberFormat="1" applyFont="1" applyFill="1" applyBorder="1" applyAlignment="1">
      <alignment horizontal="center"/>
    </xf>
    <xf numFmtId="187" fontId="13" fillId="18" borderId="3" xfId="0" applyNumberFormat="1" applyFont="1" applyFill="1" applyBorder="1"/>
    <xf numFmtId="187" fontId="14" fillId="18" borderId="3" xfId="0" applyNumberFormat="1" applyFont="1" applyFill="1" applyBorder="1" applyAlignment="1">
      <alignment horizontal="center"/>
    </xf>
    <xf numFmtId="187" fontId="14" fillId="18" borderId="3" xfId="0" applyNumberFormat="1" applyFont="1" applyFill="1" applyBorder="1" applyAlignment="1">
      <alignment horizontal="center" wrapText="1"/>
    </xf>
    <xf numFmtId="187" fontId="14" fillId="18" borderId="3" xfId="0" applyNumberFormat="1" applyFont="1" applyFill="1" applyBorder="1" applyAlignment="1">
      <alignment wrapText="1"/>
    </xf>
    <xf numFmtId="187" fontId="11" fillId="3" borderId="11" xfId="0" applyNumberFormat="1" applyFont="1" applyFill="1" applyBorder="1" applyAlignment="1">
      <alignment horizontal="center" vertical="center"/>
    </xf>
    <xf numFmtId="187" fontId="11" fillId="0" borderId="11" xfId="0" applyNumberFormat="1" applyFont="1" applyBorder="1" applyAlignment="1">
      <alignment horizontal="left" vertical="center"/>
    </xf>
    <xf numFmtId="187" fontId="11" fillId="3" borderId="11" xfId="0" applyNumberFormat="1" applyFont="1" applyFill="1" applyBorder="1" applyAlignment="1">
      <alignment horizontal="left" vertical="center"/>
    </xf>
    <xf numFmtId="187" fontId="33" fillId="0" borderId="11" xfId="0" applyNumberFormat="1" applyFont="1" applyBorder="1" applyAlignment="1">
      <alignment horizontal="right" vertical="center"/>
    </xf>
    <xf numFmtId="187" fontId="11" fillId="0" borderId="11" xfId="0" applyNumberFormat="1" applyFont="1" applyBorder="1" applyAlignment="1">
      <alignment horizontal="center" vertical="center"/>
    </xf>
    <xf numFmtId="187" fontId="11" fillId="0" borderId="11" xfId="0" applyNumberFormat="1" applyFont="1" applyBorder="1" applyAlignment="1">
      <alignment horizontal="center" vertical="center" wrapText="1"/>
    </xf>
    <xf numFmtId="187" fontId="33" fillId="0" borderId="11" xfId="0" applyNumberFormat="1" applyFont="1" applyBorder="1"/>
    <xf numFmtId="187" fontId="33" fillId="0" borderId="0" xfId="0" applyNumberFormat="1" applyFont="1"/>
    <xf numFmtId="187" fontId="11" fillId="14" borderId="19" xfId="0" applyNumberFormat="1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left"/>
    </xf>
    <xf numFmtId="3" fontId="33" fillId="14" borderId="11" xfId="0" applyNumberFormat="1" applyFont="1" applyFill="1" applyBorder="1" applyAlignment="1">
      <alignment horizontal="left"/>
    </xf>
    <xf numFmtId="187" fontId="11" fillId="14" borderId="11" xfId="0" applyNumberFormat="1" applyFont="1" applyFill="1" applyBorder="1"/>
    <xf numFmtId="187" fontId="33" fillId="14" borderId="11" xfId="0" applyNumberFormat="1" applyFont="1" applyFill="1" applyBorder="1"/>
    <xf numFmtId="0" fontId="11" fillId="7" borderId="11" xfId="0" applyFont="1" applyFill="1" applyBorder="1" applyAlignment="1">
      <alignment horizontal="left"/>
    </xf>
    <xf numFmtId="3" fontId="33" fillId="7" borderId="11" xfId="0" applyNumberFormat="1" applyFont="1" applyFill="1" applyBorder="1" applyAlignment="1">
      <alignment horizontal="right"/>
    </xf>
    <xf numFmtId="188" fontId="11" fillId="7" borderId="11" xfId="0" applyNumberFormat="1" applyFont="1" applyFill="1" applyBorder="1"/>
    <xf numFmtId="188" fontId="33" fillId="7" borderId="11" xfId="0" applyNumberFormat="1" applyFont="1" applyFill="1" applyBorder="1"/>
    <xf numFmtId="0" fontId="33" fillId="7" borderId="11" xfId="0" applyFont="1" applyFill="1" applyBorder="1" applyAlignment="1">
      <alignment horizontal="left" vertical="center"/>
    </xf>
    <xf numFmtId="188" fontId="11" fillId="7" borderId="11" xfId="0" applyNumberFormat="1" applyFont="1" applyFill="1" applyBorder="1" applyAlignment="1">
      <alignment horizontal="center" vertical="center" wrapText="1"/>
    </xf>
    <xf numFmtId="187" fontId="33" fillId="7" borderId="11" xfId="0" applyNumberFormat="1" applyFont="1" applyFill="1" applyBorder="1" applyAlignment="1">
      <alignment vertical="center"/>
    </xf>
    <xf numFmtId="3" fontId="33" fillId="9" borderId="11" xfId="0" applyNumberFormat="1" applyFont="1" applyFill="1" applyBorder="1" applyAlignment="1">
      <alignment horizontal="right"/>
    </xf>
    <xf numFmtId="188" fontId="11" fillId="9" borderId="11" xfId="0" applyNumberFormat="1" applyFont="1" applyFill="1" applyBorder="1" applyAlignment="1">
      <alignment horizontal="center" vertical="center" wrapText="1"/>
    </xf>
    <xf numFmtId="188" fontId="33" fillId="9" borderId="11" xfId="0" applyNumberFormat="1" applyFont="1" applyFill="1" applyBorder="1"/>
    <xf numFmtId="187" fontId="33" fillId="9" borderId="11" xfId="0" applyNumberFormat="1" applyFont="1" applyFill="1" applyBorder="1" applyAlignment="1">
      <alignment vertical="center"/>
    </xf>
    <xf numFmtId="188" fontId="11" fillId="9" borderId="11" xfId="0" applyNumberFormat="1" applyFont="1" applyFill="1" applyBorder="1"/>
    <xf numFmtId="0" fontId="33" fillId="15" borderId="11" xfId="0" applyFont="1" applyFill="1" applyBorder="1" applyAlignment="1">
      <alignment horizontal="left" vertical="center"/>
    </xf>
    <xf numFmtId="3" fontId="33" fillId="15" borderId="11" xfId="0" applyNumberFormat="1" applyFont="1" applyFill="1" applyBorder="1" applyAlignment="1">
      <alignment horizontal="right"/>
    </xf>
    <xf numFmtId="188" fontId="11" fillId="15" borderId="11" xfId="0" applyNumberFormat="1" applyFont="1" applyFill="1" applyBorder="1" applyAlignment="1">
      <alignment horizontal="center" vertical="center" wrapText="1"/>
    </xf>
    <xf numFmtId="188" fontId="33" fillId="15" borderId="11" xfId="0" applyNumberFormat="1" applyFont="1" applyFill="1" applyBorder="1"/>
    <xf numFmtId="187" fontId="33" fillId="15" borderId="11" xfId="0" applyNumberFormat="1" applyFont="1" applyFill="1" applyBorder="1" applyAlignment="1">
      <alignment vertical="center"/>
    </xf>
    <xf numFmtId="0" fontId="33" fillId="7" borderId="11" xfId="0" applyFont="1" applyFill="1" applyBorder="1" applyAlignment="1">
      <alignment horizontal="left"/>
    </xf>
    <xf numFmtId="0" fontId="34" fillId="15" borderId="11" xfId="0" applyFont="1" applyFill="1" applyBorder="1" applyAlignment="1">
      <alignment horizontal="left"/>
    </xf>
    <xf numFmtId="3" fontId="34" fillId="15" borderId="11" xfId="0" applyNumberFormat="1" applyFont="1" applyFill="1" applyBorder="1" applyAlignment="1">
      <alignment horizontal="right"/>
    </xf>
    <xf numFmtId="188" fontId="35" fillId="15" borderId="11" xfId="0" applyNumberFormat="1" applyFont="1" applyFill="1" applyBorder="1" applyAlignment="1">
      <alignment horizontal="center" vertical="center" wrapText="1"/>
    </xf>
    <xf numFmtId="187" fontId="34" fillId="15" borderId="11" xfId="0" applyNumberFormat="1" applyFont="1" applyFill="1" applyBorder="1" applyAlignment="1">
      <alignment vertical="center"/>
    </xf>
    <xf numFmtId="0" fontId="35" fillId="0" borderId="0" xfId="0" applyFont="1"/>
    <xf numFmtId="0" fontId="33" fillId="10" borderId="11" xfId="0" applyFont="1" applyFill="1" applyBorder="1" applyAlignment="1">
      <alignment horizontal="left"/>
    </xf>
    <xf numFmtId="3" fontId="33" fillId="10" borderId="11" xfId="0" applyNumberFormat="1" applyFont="1" applyFill="1" applyBorder="1" applyAlignment="1">
      <alignment horizontal="right"/>
    </xf>
    <xf numFmtId="187" fontId="33" fillId="10" borderId="11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187" fontId="10" fillId="0" borderId="0" xfId="0" applyNumberFormat="1" applyFont="1" applyAlignment="1">
      <alignment wrapText="1"/>
    </xf>
    <xf numFmtId="188" fontId="10" fillId="0" borderId="0" xfId="0" applyNumberFormat="1" applyFont="1"/>
    <xf numFmtId="0" fontId="36" fillId="0" borderId="0" xfId="0" applyFont="1"/>
    <xf numFmtId="187" fontId="37" fillId="0" borderId="0" xfId="0" applyNumberFormat="1" applyFont="1" applyAlignment="1">
      <alignment horizontal="left"/>
    </xf>
    <xf numFmtId="187" fontId="38" fillId="0" borderId="0" xfId="0" applyNumberFormat="1" applyFont="1" applyAlignment="1">
      <alignment horizontal="left"/>
    </xf>
    <xf numFmtId="187" fontId="39" fillId="0" borderId="0" xfId="0" applyNumberFormat="1" applyFont="1"/>
    <xf numFmtId="187" fontId="40" fillId="0" borderId="0" xfId="0" applyNumberFormat="1" applyFont="1"/>
    <xf numFmtId="187" fontId="40" fillId="0" borderId="0" xfId="0" applyNumberFormat="1" applyFont="1" applyAlignment="1">
      <alignment horizontal="left"/>
    </xf>
    <xf numFmtId="187" fontId="40" fillId="0" borderId="0" xfId="0" applyNumberFormat="1" applyFont="1" applyAlignment="1">
      <alignment horizontal="center"/>
    </xf>
    <xf numFmtId="187" fontId="41" fillId="0" borderId="0" xfId="0" applyNumberFormat="1" applyFont="1"/>
    <xf numFmtId="187" fontId="42" fillId="0" borderId="0" xfId="0" applyNumberFormat="1" applyFont="1"/>
    <xf numFmtId="187" fontId="43" fillId="0" borderId="0" xfId="0" applyNumberFormat="1" applyFont="1" applyAlignment="1">
      <alignment horizontal="center"/>
    </xf>
    <xf numFmtId="187" fontId="43" fillId="0" borderId="0" xfId="0" applyNumberFormat="1" applyFont="1"/>
    <xf numFmtId="187" fontId="44" fillId="3" borderId="3" xfId="0" applyNumberFormat="1" applyFont="1" applyFill="1" applyBorder="1" applyAlignment="1">
      <alignment horizontal="left"/>
    </xf>
    <xf numFmtId="187" fontId="44" fillId="0" borderId="0" xfId="0" applyNumberFormat="1" applyFont="1" applyAlignment="1">
      <alignment horizontal="left"/>
    </xf>
    <xf numFmtId="187" fontId="42" fillId="0" borderId="0" xfId="0" applyNumberFormat="1" applyFont="1" applyAlignment="1">
      <alignment horizontal="right"/>
    </xf>
    <xf numFmtId="187" fontId="42" fillId="0" borderId="0" xfId="0" applyNumberFormat="1" applyFont="1" applyAlignment="1">
      <alignment horizontal="left"/>
    </xf>
    <xf numFmtId="187" fontId="45" fillId="0" borderId="0" xfId="0" applyNumberFormat="1" applyFont="1"/>
    <xf numFmtId="187" fontId="46" fillId="0" borderId="0" xfId="0" applyNumberFormat="1" applyFont="1"/>
    <xf numFmtId="187" fontId="47" fillId="0" borderId="0" xfId="0" applyNumberFormat="1" applyFont="1"/>
    <xf numFmtId="187" fontId="45" fillId="0" borderId="0" xfId="0" applyNumberFormat="1" applyFont="1" applyAlignment="1">
      <alignment horizontal="center"/>
    </xf>
    <xf numFmtId="187" fontId="48" fillId="3" borderId="3" xfId="0" applyNumberFormat="1" applyFont="1" applyFill="1" applyBorder="1" applyAlignment="1">
      <alignment horizontal="left"/>
    </xf>
    <xf numFmtId="187" fontId="49" fillId="3" borderId="3" xfId="0" applyNumberFormat="1" applyFont="1" applyFill="1" applyBorder="1" applyAlignment="1">
      <alignment horizontal="left"/>
    </xf>
    <xf numFmtId="187" fontId="50" fillId="3" borderId="3" xfId="0" applyNumberFormat="1" applyFont="1" applyFill="1" applyBorder="1" applyAlignment="1">
      <alignment horizontal="center"/>
    </xf>
    <xf numFmtId="187" fontId="44" fillId="0" borderId="0" xfId="0" applyNumberFormat="1" applyFont="1"/>
    <xf numFmtId="187" fontId="51" fillId="0" borderId="0" xfId="0" applyNumberFormat="1" applyFont="1" applyAlignment="1">
      <alignment horizontal="center"/>
    </xf>
    <xf numFmtId="187" fontId="52" fillId="0" borderId="0" xfId="0" applyNumberFormat="1" applyFont="1" applyAlignment="1">
      <alignment horizontal="center"/>
    </xf>
    <xf numFmtId="187" fontId="52" fillId="0" borderId="0" xfId="0" applyNumberFormat="1" applyFont="1"/>
    <xf numFmtId="187" fontId="53" fillId="5" borderId="11" xfId="0" applyNumberFormat="1" applyFont="1" applyFill="1" applyBorder="1" applyAlignment="1">
      <alignment horizontal="center" vertical="center"/>
    </xf>
    <xf numFmtId="187" fontId="53" fillId="5" borderId="9" xfId="0" applyNumberFormat="1" applyFont="1" applyFill="1" applyBorder="1" applyAlignment="1">
      <alignment horizontal="center" vertical="center"/>
    </xf>
    <xf numFmtId="187" fontId="40" fillId="5" borderId="11" xfId="0" applyNumberFormat="1" applyFont="1" applyFill="1" applyBorder="1" applyAlignment="1">
      <alignment horizontal="center" vertical="center"/>
    </xf>
    <xf numFmtId="187" fontId="41" fillId="5" borderId="11" xfId="0" applyNumberFormat="1" applyFont="1" applyFill="1" applyBorder="1" applyAlignment="1">
      <alignment horizontal="center" vertical="center"/>
    </xf>
    <xf numFmtId="187" fontId="41" fillId="5" borderId="20" xfId="0" applyNumberFormat="1" applyFont="1" applyFill="1" applyBorder="1" applyAlignment="1">
      <alignment horizontal="center" vertical="center"/>
    </xf>
    <xf numFmtId="187" fontId="41" fillId="0" borderId="0" xfId="0" applyNumberFormat="1" applyFont="1" applyAlignment="1">
      <alignment vertical="center"/>
    </xf>
    <xf numFmtId="187" fontId="54" fillId="16" borderId="9" xfId="0" applyNumberFormat="1" applyFont="1" applyFill="1" applyBorder="1" applyAlignment="1">
      <alignment horizontal="left" vertical="center"/>
    </xf>
    <xf numFmtId="187" fontId="55" fillId="16" borderId="9" xfId="0" applyNumberFormat="1" applyFont="1" applyFill="1" applyBorder="1" applyAlignment="1">
      <alignment horizontal="center" vertical="center"/>
    </xf>
    <xf numFmtId="187" fontId="55" fillId="16" borderId="11" xfId="0" applyNumberFormat="1" applyFont="1" applyFill="1" applyBorder="1" applyAlignment="1">
      <alignment horizontal="center" vertical="center"/>
    </xf>
    <xf numFmtId="3" fontId="55" fillId="16" borderId="9" xfId="0" applyNumberFormat="1" applyFont="1" applyFill="1" applyBorder="1" applyAlignment="1">
      <alignment horizontal="center" vertical="center" wrapText="1"/>
    </xf>
    <xf numFmtId="3" fontId="55" fillId="16" borderId="11" xfId="0" applyNumberFormat="1" applyFont="1" applyFill="1" applyBorder="1" applyAlignment="1">
      <alignment horizontal="center" vertical="center" wrapText="1"/>
    </xf>
    <xf numFmtId="187" fontId="56" fillId="0" borderId="14" xfId="0" applyNumberFormat="1" applyFont="1" applyBorder="1" applyAlignment="1">
      <alignment horizontal="center" vertical="center"/>
    </xf>
    <xf numFmtId="187" fontId="56" fillId="0" borderId="14" xfId="0" applyNumberFormat="1" applyFont="1" applyBorder="1" applyAlignment="1">
      <alignment horizontal="left" vertical="center"/>
    </xf>
    <xf numFmtId="187" fontId="56" fillId="0" borderId="14" xfId="0" applyNumberFormat="1" applyFont="1" applyBorder="1" applyAlignment="1">
      <alignment horizontal="right" vertical="center"/>
    </xf>
    <xf numFmtId="187" fontId="57" fillId="0" borderId="0" xfId="0" applyNumberFormat="1" applyFont="1"/>
    <xf numFmtId="187" fontId="47" fillId="3" borderId="12" xfId="0" applyNumberFormat="1" applyFont="1" applyFill="1" applyBorder="1" applyAlignment="1">
      <alignment horizontal="center" vertical="center"/>
    </xf>
    <xf numFmtId="187" fontId="41" fillId="9" borderId="12" xfId="0" applyNumberFormat="1" applyFont="1" applyFill="1" applyBorder="1" applyAlignment="1">
      <alignment horizontal="left" vertical="center"/>
    </xf>
    <xf numFmtId="187" fontId="47" fillId="3" borderId="12" xfId="0" applyNumberFormat="1" applyFont="1" applyFill="1" applyBorder="1" applyAlignment="1">
      <alignment horizontal="left" vertical="center"/>
    </xf>
    <xf numFmtId="187" fontId="56" fillId="0" borderId="16" xfId="0" applyNumberFormat="1" applyFont="1" applyBorder="1" applyAlignment="1">
      <alignment horizontal="right" vertical="center"/>
    </xf>
    <xf numFmtId="187" fontId="47" fillId="0" borderId="12" xfId="0" applyNumberFormat="1" applyFont="1" applyBorder="1" applyAlignment="1">
      <alignment horizontal="center" vertical="center"/>
    </xf>
    <xf numFmtId="187" fontId="46" fillId="0" borderId="12" xfId="0" applyNumberFormat="1" applyFont="1" applyBorder="1" applyAlignment="1">
      <alignment horizontal="center" vertical="center"/>
    </xf>
    <xf numFmtId="187" fontId="47" fillId="0" borderId="12" xfId="0" applyNumberFormat="1" applyFont="1" applyBorder="1" applyAlignment="1">
      <alignment horizontal="right" vertical="center"/>
    </xf>
    <xf numFmtId="187" fontId="24" fillId="0" borderId="0" xfId="0" applyNumberFormat="1" applyFont="1"/>
    <xf numFmtId="187" fontId="47" fillId="0" borderId="12" xfId="0" applyNumberFormat="1" applyFont="1" applyBorder="1" applyAlignment="1">
      <alignment horizontal="left" vertical="center"/>
    </xf>
    <xf numFmtId="187" fontId="47" fillId="19" borderId="12" xfId="0" applyNumberFormat="1" applyFont="1" applyFill="1" applyBorder="1" applyAlignment="1">
      <alignment horizontal="center" vertical="center"/>
    </xf>
    <xf numFmtId="187" fontId="47" fillId="19" borderId="12" xfId="0" applyNumberFormat="1" applyFont="1" applyFill="1" applyBorder="1" applyAlignment="1">
      <alignment horizontal="left" vertical="center"/>
    </xf>
    <xf numFmtId="187" fontId="56" fillId="19" borderId="19" xfId="0" applyNumberFormat="1" applyFont="1" applyFill="1" applyBorder="1" applyAlignment="1">
      <alignment horizontal="right" vertical="center"/>
    </xf>
    <xf numFmtId="187" fontId="24" fillId="19" borderId="3" xfId="0" applyNumberFormat="1" applyFont="1" applyFill="1" applyBorder="1"/>
    <xf numFmtId="187" fontId="47" fillId="17" borderId="12" xfId="0" applyNumberFormat="1" applyFont="1" applyFill="1" applyBorder="1" applyAlignment="1">
      <alignment horizontal="left" vertical="center"/>
    </xf>
    <xf numFmtId="187" fontId="47" fillId="17" borderId="12" xfId="0" applyNumberFormat="1" applyFont="1" applyFill="1" applyBorder="1" applyAlignment="1">
      <alignment horizontal="center" vertical="center"/>
    </xf>
    <xf numFmtId="187" fontId="56" fillId="17" borderId="12" xfId="0" applyNumberFormat="1" applyFont="1" applyFill="1" applyBorder="1" applyAlignment="1">
      <alignment horizontal="right" vertical="center"/>
    </xf>
    <xf numFmtId="187" fontId="46" fillId="3" borderId="12" xfId="0" applyNumberFormat="1" applyFont="1" applyFill="1" applyBorder="1" applyAlignment="1">
      <alignment horizontal="center" vertical="center"/>
    </xf>
    <xf numFmtId="187" fontId="46" fillId="20" borderId="12" xfId="0" applyNumberFormat="1" applyFont="1" applyFill="1" applyBorder="1" applyAlignment="1">
      <alignment horizontal="left" vertical="center"/>
    </xf>
    <xf numFmtId="187" fontId="46" fillId="20" borderId="12" xfId="0" applyNumberFormat="1" applyFont="1" applyFill="1" applyBorder="1" applyAlignment="1">
      <alignment horizontal="center" vertical="center"/>
    </xf>
    <xf numFmtId="187" fontId="56" fillId="0" borderId="12" xfId="0" applyNumberFormat="1" applyFont="1" applyBorder="1" applyAlignment="1">
      <alignment horizontal="right" vertical="center"/>
    </xf>
    <xf numFmtId="187" fontId="46" fillId="0" borderId="12" xfId="0" applyNumberFormat="1" applyFont="1" applyBorder="1" applyAlignment="1">
      <alignment horizontal="left" vertical="center"/>
    </xf>
    <xf numFmtId="187" fontId="46" fillId="3" borderId="12" xfId="0" applyNumberFormat="1" applyFont="1" applyFill="1" applyBorder="1" applyAlignment="1">
      <alignment horizontal="left" vertical="center"/>
    </xf>
    <xf numFmtId="187" fontId="46" fillId="17" borderId="12" xfId="0" applyNumberFormat="1" applyFont="1" applyFill="1" applyBorder="1" applyAlignment="1">
      <alignment horizontal="left" vertical="center"/>
    </xf>
    <xf numFmtId="187" fontId="46" fillId="3" borderId="17" xfId="0" applyNumberFormat="1" applyFont="1" applyFill="1" applyBorder="1" applyAlignment="1">
      <alignment horizontal="center" vertical="center"/>
    </xf>
    <xf numFmtId="187" fontId="46" fillId="0" borderId="17" xfId="0" applyNumberFormat="1" applyFont="1" applyBorder="1" applyAlignment="1">
      <alignment horizontal="left" vertical="center"/>
    </xf>
    <xf numFmtId="187" fontId="46" fillId="3" borderId="17" xfId="0" applyNumberFormat="1" applyFont="1" applyFill="1" applyBorder="1" applyAlignment="1">
      <alignment horizontal="left" vertical="center"/>
    </xf>
    <xf numFmtId="187" fontId="56" fillId="0" borderId="17" xfId="0" applyNumberFormat="1" applyFont="1" applyBorder="1" applyAlignment="1">
      <alignment horizontal="right" vertical="center"/>
    </xf>
    <xf numFmtId="187" fontId="46" fillId="0" borderId="17" xfId="0" applyNumberFormat="1" applyFont="1" applyBorder="1" applyAlignment="1">
      <alignment horizontal="center" vertical="center"/>
    </xf>
    <xf numFmtId="0" fontId="47" fillId="7" borderId="11" xfId="0" applyFont="1" applyFill="1" applyBorder="1" applyAlignment="1">
      <alignment horizontal="left"/>
    </xf>
    <xf numFmtId="3" fontId="41" fillId="7" borderId="11" xfId="0" applyNumberFormat="1" applyFont="1" applyFill="1" applyBorder="1" applyAlignment="1">
      <alignment horizontal="right"/>
    </xf>
    <xf numFmtId="187" fontId="47" fillId="7" borderId="11" xfId="0" applyNumberFormat="1" applyFont="1" applyFill="1" applyBorder="1"/>
    <xf numFmtId="187" fontId="47" fillId="7" borderId="11" xfId="0" applyNumberFormat="1" applyFont="1" applyFill="1" applyBorder="1" applyAlignment="1">
      <alignment horizontal="center"/>
    </xf>
    <xf numFmtId="0" fontId="47" fillId="0" borderId="0" xfId="0" applyFont="1"/>
    <xf numFmtId="0" fontId="47" fillId="8" borderId="11" xfId="0" applyFont="1" applyFill="1" applyBorder="1" applyAlignment="1">
      <alignment horizontal="left"/>
    </xf>
    <xf numFmtId="3" fontId="41" fillId="8" borderId="11" xfId="0" applyNumberFormat="1" applyFont="1" applyFill="1" applyBorder="1" applyAlignment="1">
      <alignment horizontal="right"/>
    </xf>
    <xf numFmtId="187" fontId="47" fillId="8" borderId="11" xfId="0" applyNumberFormat="1" applyFont="1" applyFill="1" applyBorder="1"/>
    <xf numFmtId="187" fontId="47" fillId="8" borderId="11" xfId="0" applyNumberFormat="1" applyFont="1" applyFill="1" applyBorder="1" applyAlignment="1">
      <alignment horizontal="center"/>
    </xf>
    <xf numFmtId="0" fontId="47" fillId="10" borderId="11" xfId="0" applyFont="1" applyFill="1" applyBorder="1" applyAlignment="1">
      <alignment horizontal="left"/>
    </xf>
    <xf numFmtId="3" fontId="41" fillId="10" borderId="11" xfId="0" applyNumberFormat="1" applyFont="1" applyFill="1" applyBorder="1" applyAlignment="1">
      <alignment horizontal="right"/>
    </xf>
    <xf numFmtId="187" fontId="47" fillId="10" borderId="11" xfId="0" applyNumberFormat="1" applyFont="1" applyFill="1" applyBorder="1"/>
    <xf numFmtId="187" fontId="47" fillId="10" borderId="11" xfId="0" applyNumberFormat="1" applyFont="1" applyFill="1" applyBorder="1" applyAlignment="1">
      <alignment horizontal="center"/>
    </xf>
    <xf numFmtId="187" fontId="51" fillId="0" borderId="0" xfId="0" applyNumberFormat="1" applyFont="1" applyAlignment="1">
      <alignment horizontal="left"/>
    </xf>
    <xf numFmtId="187" fontId="51" fillId="0" borderId="0" xfId="0" applyNumberFormat="1" applyFont="1"/>
    <xf numFmtId="187" fontId="58" fillId="0" borderId="0" xfId="0" applyNumberFormat="1" applyFont="1" applyAlignment="1">
      <alignment horizontal="right"/>
    </xf>
    <xf numFmtId="187" fontId="59" fillId="0" borderId="0" xfId="0" applyNumberFormat="1" applyFont="1"/>
    <xf numFmtId="187" fontId="22" fillId="0" borderId="0" xfId="0" applyNumberFormat="1" applyFont="1" applyAlignment="1">
      <alignment horizontal="center"/>
    </xf>
    <xf numFmtId="0" fontId="60" fillId="0" borderId="0" xfId="0" applyFont="1" applyAlignment="1">
      <alignment horizontal="center"/>
    </xf>
    <xf numFmtId="3" fontId="15" fillId="5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187" fontId="16" fillId="5" borderId="5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187" fontId="16" fillId="5" borderId="6" xfId="0" applyNumberFormat="1" applyFont="1" applyFill="1" applyBorder="1" applyAlignment="1">
      <alignment horizontal="center"/>
    </xf>
    <xf numFmtId="187" fontId="15" fillId="5" borderId="6" xfId="0" applyNumberFormat="1" applyFont="1" applyFill="1" applyBorder="1" applyAlignment="1">
      <alignment horizontal="center"/>
    </xf>
    <xf numFmtId="3" fontId="15" fillId="5" borderId="5" xfId="0" applyNumberFormat="1" applyFont="1" applyFill="1" applyBorder="1" applyAlignment="1">
      <alignment horizontal="center" vertical="center" wrapText="1"/>
    </xf>
    <xf numFmtId="187" fontId="16" fillId="5" borderId="6" xfId="0" applyNumberFormat="1" applyFont="1" applyFill="1" applyBorder="1" applyAlignment="1">
      <alignment horizontal="center" vertical="center"/>
    </xf>
    <xf numFmtId="187" fontId="15" fillId="5" borderId="6" xfId="0" applyNumberFormat="1" applyFont="1" applyFill="1" applyBorder="1" applyAlignment="1">
      <alignment horizontal="center" vertical="center"/>
    </xf>
    <xf numFmtId="187" fontId="16" fillId="5" borderId="6" xfId="0" applyNumberFormat="1" applyFont="1" applyFill="1" applyBorder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/>
    </xf>
    <xf numFmtId="0" fontId="3" fillId="0" borderId="2" xfId="0" applyFont="1" applyBorder="1"/>
    <xf numFmtId="187" fontId="9" fillId="2" borderId="1" xfId="0" applyNumberFormat="1" applyFont="1" applyFill="1" applyBorder="1" applyAlignment="1">
      <alignment horizontal="left"/>
    </xf>
    <xf numFmtId="187" fontId="15" fillId="5" borderId="5" xfId="0" applyNumberFormat="1" applyFont="1" applyFill="1" applyBorder="1" applyAlignment="1">
      <alignment horizontal="center" vertical="center"/>
    </xf>
    <xf numFmtId="187" fontId="16" fillId="5" borderId="5" xfId="0" applyNumberFormat="1" applyFont="1" applyFill="1" applyBorder="1" applyAlignment="1">
      <alignment horizontal="center" vertical="center"/>
    </xf>
    <xf numFmtId="187" fontId="17" fillId="5" borderId="5" xfId="0" applyNumberFormat="1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left" vertical="center" wrapText="1"/>
    </xf>
    <xf numFmtId="0" fontId="3" fillId="0" borderId="14" xfId="0" applyFont="1" applyBorder="1"/>
    <xf numFmtId="0" fontId="10" fillId="15" borderId="5" xfId="0" applyFont="1" applyFill="1" applyBorder="1" applyAlignment="1">
      <alignment horizontal="left" vertical="center"/>
    </xf>
    <xf numFmtId="0" fontId="11" fillId="15" borderId="5" xfId="0" applyFont="1" applyFill="1" applyBorder="1" applyAlignment="1">
      <alignment horizontal="left" vertical="center" wrapText="1"/>
    </xf>
    <xf numFmtId="188" fontId="15" fillId="5" borderId="6" xfId="0" applyNumberFormat="1" applyFont="1" applyFill="1" applyBorder="1" applyAlignment="1">
      <alignment horizontal="center"/>
    </xf>
    <xf numFmtId="188" fontId="16" fillId="5" borderId="6" xfId="0" applyNumberFormat="1" applyFont="1" applyFill="1" applyBorder="1" applyAlignment="1">
      <alignment horizontal="center"/>
    </xf>
    <xf numFmtId="188" fontId="16" fillId="5" borderId="5" xfId="0" applyNumberFormat="1" applyFont="1" applyFill="1" applyBorder="1" applyAlignment="1">
      <alignment horizontal="center" vertical="center"/>
    </xf>
    <xf numFmtId="188" fontId="15" fillId="5" borderId="6" xfId="0" applyNumberFormat="1" applyFont="1" applyFill="1" applyBorder="1" applyAlignment="1">
      <alignment horizontal="center" vertical="center"/>
    </xf>
    <xf numFmtId="187" fontId="41" fillId="5" borderId="6" xfId="0" applyNumberFormat="1" applyFont="1" applyFill="1" applyBorder="1" applyAlignment="1">
      <alignment horizontal="center"/>
    </xf>
    <xf numFmtId="0" fontId="3" fillId="0" borderId="26" xfId="0" applyFont="1" applyBorder="1"/>
    <xf numFmtId="187" fontId="41" fillId="5" borderId="5" xfId="0" applyNumberFormat="1" applyFont="1" applyFill="1" applyBorder="1" applyAlignment="1">
      <alignment horizontal="center" vertical="center" wrapText="1"/>
    </xf>
    <xf numFmtId="187" fontId="41" fillId="5" borderId="5" xfId="0" applyNumberFormat="1" applyFont="1" applyFill="1" applyBorder="1" applyAlignment="1">
      <alignment horizontal="center" vertical="center"/>
    </xf>
    <xf numFmtId="187" fontId="53" fillId="5" borderId="6" xfId="0" applyNumberFormat="1" applyFont="1" applyFill="1" applyBorder="1" applyAlignment="1">
      <alignment horizontal="center" vertical="center"/>
    </xf>
    <xf numFmtId="187" fontId="53" fillId="5" borderId="6" xfId="0" applyNumberFormat="1" applyFont="1" applyFill="1" applyBorder="1" applyAlignment="1">
      <alignment horizontal="center"/>
    </xf>
    <xf numFmtId="187" fontId="53" fillId="5" borderId="5" xfId="0" applyNumberFormat="1" applyFont="1" applyFill="1" applyBorder="1" applyAlignment="1">
      <alignment horizontal="center" vertical="center"/>
    </xf>
    <xf numFmtId="0" fontId="47" fillId="15" borderId="5" xfId="0" applyFont="1" applyFill="1" applyBorder="1" applyAlignment="1">
      <alignment horizontal="left" vertical="center"/>
    </xf>
    <xf numFmtId="187" fontId="38" fillId="0" borderId="0" xfId="0" applyNumberFormat="1" applyFont="1" applyAlignment="1">
      <alignment horizontal="left"/>
    </xf>
    <xf numFmtId="0" fontId="0" fillId="0" borderId="0" xfId="0"/>
    <xf numFmtId="187" fontId="56" fillId="0" borderId="27" xfId="0" applyNumberFormat="1" applyFont="1" applyBorder="1" applyAlignment="1">
      <alignment horizontal="center" vertical="center"/>
    </xf>
    <xf numFmtId="0" fontId="3" fillId="0" borderId="2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235"/>
  <sheetViews>
    <sheetView tabSelected="1" topLeftCell="B67" zoomScale="40" zoomScaleNormal="40" workbookViewId="0">
      <selection sqref="A1:A1048576"/>
    </sheetView>
  </sheetViews>
  <sheetFormatPr defaultColWidth="12.625" defaultRowHeight="15" customHeight="1"/>
  <cols>
    <col min="1" max="1" width="255.625" hidden="1" customWidth="1"/>
    <col min="2" max="2" width="255.625" customWidth="1"/>
    <col min="3" max="3" width="153.875" bestFit="1" customWidth="1"/>
    <col min="4" max="4" width="198.875" bestFit="1" customWidth="1"/>
    <col min="5" max="5" width="68.875" bestFit="1" customWidth="1"/>
    <col min="6" max="23" width="47.625" bestFit="1" customWidth="1"/>
    <col min="24" max="24" width="52.625" bestFit="1" customWidth="1"/>
    <col min="25" max="27" width="47.625" bestFit="1" customWidth="1"/>
    <col min="28" max="28" width="48.875" bestFit="1" customWidth="1"/>
    <col min="29" max="32" width="47.625" bestFit="1" customWidth="1"/>
    <col min="33" max="34" width="48.875" bestFit="1" customWidth="1"/>
    <col min="35" max="72" width="47.625" bestFit="1" customWidth="1"/>
    <col min="73" max="73" width="50.125" bestFit="1" customWidth="1"/>
    <col min="74" max="74" width="47.625" bestFit="1" customWidth="1"/>
    <col min="75" max="75" width="52.625" bestFit="1" customWidth="1"/>
    <col min="76" max="85" width="47.625" bestFit="1" customWidth="1"/>
    <col min="86" max="86" width="92.625" bestFit="1" customWidth="1"/>
    <col min="87" max="91" width="47.625" bestFit="1" customWidth="1"/>
    <col min="92" max="92" width="92.625" bestFit="1" customWidth="1"/>
    <col min="93" max="93" width="108.875" bestFit="1" customWidth="1"/>
    <col min="94" max="94" width="53.875" bestFit="1" customWidth="1"/>
    <col min="95" max="96" width="86.375" bestFit="1" customWidth="1"/>
    <col min="97" max="97" width="65.125" bestFit="1" customWidth="1"/>
    <col min="98" max="98" width="66.375" bestFit="1" customWidth="1"/>
    <col min="99" max="99" width="48.875" bestFit="1" customWidth="1"/>
    <col min="100" max="100" width="66.375" bestFit="1" customWidth="1"/>
    <col min="101" max="101" width="55.125" bestFit="1" customWidth="1"/>
    <col min="102" max="102" width="40.125" bestFit="1" customWidth="1"/>
    <col min="103" max="107" width="47.625" bestFit="1" customWidth="1"/>
    <col min="108" max="127" width="153.625" customWidth="1"/>
  </cols>
  <sheetData>
    <row r="1" spans="1:127" ht="119.25" customHeight="1">
      <c r="A1" s="1"/>
      <c r="B1" s="397" t="s">
        <v>0</v>
      </c>
      <c r="C1" s="398"/>
      <c r="D1" s="2"/>
      <c r="E1" s="2"/>
      <c r="F1" s="2"/>
      <c r="G1" s="2"/>
      <c r="H1" s="2"/>
      <c r="I1" s="2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4"/>
      <c r="Y1" s="4"/>
      <c r="Z1" s="4"/>
      <c r="AA1" s="2"/>
      <c r="AB1" s="4"/>
      <c r="AC1" s="4"/>
      <c r="AD1" s="4"/>
      <c r="AE1" s="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5"/>
      <c r="AT1" s="5"/>
      <c r="AU1" s="2"/>
      <c r="AV1" s="2"/>
      <c r="AW1" s="2"/>
      <c r="AX1" s="2"/>
      <c r="AY1" s="2"/>
      <c r="AZ1" s="2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2"/>
      <c r="BW1" s="5"/>
      <c r="BX1" s="2"/>
      <c r="BY1" s="2"/>
      <c r="BZ1" s="2"/>
      <c r="CA1" s="2"/>
      <c r="CB1" s="2"/>
      <c r="CC1" s="5"/>
      <c r="CD1" s="2"/>
      <c r="CE1" s="2"/>
      <c r="CF1" s="2"/>
      <c r="CG1" s="2"/>
      <c r="CH1" s="2"/>
      <c r="CI1" s="2"/>
      <c r="CJ1" s="2"/>
      <c r="CK1" s="2"/>
      <c r="CL1" s="2"/>
      <c r="CM1" s="2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</row>
    <row r="2" spans="1:127" ht="119.25" customHeight="1">
      <c r="A2" s="8"/>
      <c r="B2" s="9" t="s">
        <v>1</v>
      </c>
      <c r="C2" s="9"/>
      <c r="D2" s="3"/>
      <c r="E2" s="3"/>
      <c r="F2" s="3"/>
      <c r="G2" s="3"/>
      <c r="H2" s="3"/>
      <c r="I2" s="10"/>
      <c r="J2" s="3"/>
      <c r="K2" s="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2"/>
      <c r="AT2" s="12"/>
      <c r="AU2" s="11"/>
      <c r="AV2" s="11"/>
      <c r="AW2" s="11"/>
      <c r="AX2" s="11"/>
      <c r="AY2" s="11"/>
      <c r="AZ2" s="11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1"/>
      <c r="BW2" s="12"/>
      <c r="BX2" s="11"/>
      <c r="BY2" s="11"/>
      <c r="BZ2" s="11"/>
      <c r="CA2" s="11"/>
      <c r="CB2" s="11"/>
      <c r="CC2" s="12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</row>
    <row r="3" spans="1:127" ht="119.25" customHeight="1">
      <c r="A3" s="15"/>
      <c r="B3" s="399" t="s">
        <v>2</v>
      </c>
      <c r="C3" s="398"/>
      <c r="D3" s="16"/>
      <c r="E3" s="16"/>
      <c r="F3" s="16"/>
      <c r="G3" s="16"/>
      <c r="H3" s="16"/>
      <c r="I3" s="16"/>
      <c r="J3" s="2"/>
      <c r="K3" s="4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8"/>
      <c r="CO3" s="18"/>
      <c r="CP3" s="18"/>
      <c r="CQ3" s="18"/>
      <c r="CR3" s="18"/>
      <c r="CS3" s="18"/>
      <c r="CT3" s="19"/>
      <c r="CU3" s="19"/>
      <c r="CV3" s="19"/>
      <c r="CW3" s="19"/>
      <c r="CX3" s="18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</row>
    <row r="4" spans="1:127" ht="71.25" customHeight="1">
      <c r="A4" s="21"/>
      <c r="B4" s="22"/>
      <c r="C4" s="22"/>
      <c r="D4" s="21"/>
      <c r="E4" s="2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</row>
    <row r="5" spans="1:127" ht="107.25" customHeight="1">
      <c r="A5" s="25"/>
      <c r="B5" s="26" t="s">
        <v>3</v>
      </c>
      <c r="C5" s="27"/>
      <c r="D5" s="27"/>
      <c r="E5" s="28"/>
      <c r="F5" s="27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30"/>
      <c r="CO5" s="30"/>
      <c r="CP5" s="31"/>
      <c r="CQ5" s="31"/>
      <c r="CR5" s="31"/>
      <c r="CS5" s="31"/>
      <c r="CT5" s="31"/>
      <c r="CU5" s="31"/>
      <c r="CV5" s="31"/>
      <c r="CW5" s="31"/>
      <c r="CX5" s="30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</row>
    <row r="6" spans="1:127" ht="53.25" customHeight="1">
      <c r="A6" s="32" t="s">
        <v>4</v>
      </c>
      <c r="B6" s="400" t="s">
        <v>5</v>
      </c>
      <c r="C6" s="400" t="s">
        <v>6</v>
      </c>
      <c r="D6" s="401" t="s">
        <v>7</v>
      </c>
      <c r="E6" s="402" t="s">
        <v>8</v>
      </c>
      <c r="F6" s="395" t="s">
        <v>9</v>
      </c>
      <c r="G6" s="387"/>
      <c r="H6" s="387"/>
      <c r="I6" s="387"/>
      <c r="J6" s="387"/>
      <c r="K6" s="387"/>
      <c r="L6" s="387"/>
      <c r="M6" s="387"/>
      <c r="N6" s="387"/>
      <c r="O6" s="388"/>
      <c r="P6" s="394" t="s">
        <v>10</v>
      </c>
      <c r="Q6" s="387"/>
      <c r="R6" s="387"/>
      <c r="S6" s="387"/>
      <c r="T6" s="387"/>
      <c r="U6" s="387"/>
      <c r="V6" s="387"/>
      <c r="W6" s="387"/>
      <c r="X6" s="387"/>
      <c r="Y6" s="388"/>
      <c r="Z6" s="395" t="s">
        <v>11</v>
      </c>
      <c r="AA6" s="387"/>
      <c r="AB6" s="387"/>
      <c r="AC6" s="387"/>
      <c r="AD6" s="387"/>
      <c r="AE6" s="387"/>
      <c r="AF6" s="387"/>
      <c r="AG6" s="387"/>
      <c r="AH6" s="388"/>
      <c r="AI6" s="394" t="s">
        <v>12</v>
      </c>
      <c r="AJ6" s="387"/>
      <c r="AK6" s="387"/>
      <c r="AL6" s="387"/>
      <c r="AM6" s="387"/>
      <c r="AN6" s="387"/>
      <c r="AO6" s="387"/>
      <c r="AP6" s="387"/>
      <c r="AQ6" s="387"/>
      <c r="AR6" s="387"/>
      <c r="AS6" s="387"/>
      <c r="AT6" s="387"/>
      <c r="AU6" s="388"/>
      <c r="AV6" s="394" t="s">
        <v>13</v>
      </c>
      <c r="AW6" s="387"/>
      <c r="AX6" s="387"/>
      <c r="AY6" s="387"/>
      <c r="AZ6" s="387"/>
      <c r="BA6" s="387"/>
      <c r="BB6" s="387"/>
      <c r="BC6" s="387"/>
      <c r="BD6" s="388"/>
      <c r="BE6" s="394" t="s">
        <v>14</v>
      </c>
      <c r="BF6" s="387"/>
      <c r="BG6" s="387"/>
      <c r="BH6" s="387"/>
      <c r="BI6" s="387"/>
      <c r="BJ6" s="387"/>
      <c r="BK6" s="387"/>
      <c r="BL6" s="387"/>
      <c r="BM6" s="387"/>
      <c r="BN6" s="388"/>
      <c r="BO6" s="395" t="s">
        <v>15</v>
      </c>
      <c r="BP6" s="387"/>
      <c r="BQ6" s="387"/>
      <c r="BR6" s="387"/>
      <c r="BS6" s="387"/>
      <c r="BT6" s="387"/>
      <c r="BU6" s="387"/>
      <c r="BV6" s="387"/>
      <c r="BW6" s="388"/>
      <c r="BX6" s="394" t="s">
        <v>16</v>
      </c>
      <c r="BY6" s="387"/>
      <c r="BZ6" s="387"/>
      <c r="CA6" s="387"/>
      <c r="CB6" s="387"/>
      <c r="CC6" s="387"/>
      <c r="CD6" s="387"/>
      <c r="CE6" s="387"/>
      <c r="CF6" s="387"/>
      <c r="CG6" s="388"/>
      <c r="CH6" s="394" t="s">
        <v>17</v>
      </c>
      <c r="CI6" s="387"/>
      <c r="CJ6" s="387"/>
      <c r="CK6" s="387"/>
      <c r="CL6" s="387"/>
      <c r="CM6" s="388"/>
      <c r="CN6" s="389" t="s">
        <v>18</v>
      </c>
      <c r="CO6" s="389" t="s">
        <v>19</v>
      </c>
      <c r="CP6" s="396" t="s">
        <v>20</v>
      </c>
      <c r="CQ6" s="387"/>
      <c r="CR6" s="387"/>
      <c r="CS6" s="387"/>
      <c r="CT6" s="387"/>
      <c r="CU6" s="387"/>
      <c r="CV6" s="387"/>
      <c r="CW6" s="388"/>
      <c r="CX6" s="389" t="s">
        <v>21</v>
      </c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</row>
    <row r="7" spans="1:127" ht="106.5" customHeight="1">
      <c r="A7" s="34" t="s">
        <v>4</v>
      </c>
      <c r="B7" s="390"/>
      <c r="C7" s="390"/>
      <c r="D7" s="390"/>
      <c r="E7" s="390"/>
      <c r="F7" s="35" t="s">
        <v>22</v>
      </c>
      <c r="G7" s="36" t="s">
        <v>23</v>
      </c>
      <c r="H7" s="36" t="s">
        <v>24</v>
      </c>
      <c r="I7" s="36" t="s">
        <v>25</v>
      </c>
      <c r="J7" s="36" t="s">
        <v>26</v>
      </c>
      <c r="K7" s="36" t="s">
        <v>27</v>
      </c>
      <c r="L7" s="36" t="s">
        <v>28</v>
      </c>
      <c r="M7" s="36" t="s">
        <v>29</v>
      </c>
      <c r="N7" s="36" t="s">
        <v>30</v>
      </c>
      <c r="O7" s="36" t="s">
        <v>31</v>
      </c>
      <c r="P7" s="35" t="s">
        <v>32</v>
      </c>
      <c r="Q7" s="36" t="s">
        <v>33</v>
      </c>
      <c r="R7" s="36" t="s">
        <v>34</v>
      </c>
      <c r="S7" s="36" t="s">
        <v>35</v>
      </c>
      <c r="T7" s="36" t="s">
        <v>36</v>
      </c>
      <c r="U7" s="36" t="s">
        <v>37</v>
      </c>
      <c r="V7" s="36" t="s">
        <v>38</v>
      </c>
      <c r="W7" s="36" t="s">
        <v>39</v>
      </c>
      <c r="X7" s="36" t="s">
        <v>40</v>
      </c>
      <c r="Y7" s="36" t="s">
        <v>41</v>
      </c>
      <c r="Z7" s="35" t="s">
        <v>42</v>
      </c>
      <c r="AA7" s="36" t="s">
        <v>43</v>
      </c>
      <c r="AB7" s="37" t="s">
        <v>44</v>
      </c>
      <c r="AC7" s="36" t="s">
        <v>45</v>
      </c>
      <c r="AD7" s="36" t="s">
        <v>46</v>
      </c>
      <c r="AE7" s="36" t="s">
        <v>47</v>
      </c>
      <c r="AF7" s="36" t="s">
        <v>48</v>
      </c>
      <c r="AG7" s="36" t="s">
        <v>49</v>
      </c>
      <c r="AH7" s="36" t="s">
        <v>50</v>
      </c>
      <c r="AI7" s="35" t="s">
        <v>51</v>
      </c>
      <c r="AJ7" s="36" t="s">
        <v>52</v>
      </c>
      <c r="AK7" s="36" t="s">
        <v>53</v>
      </c>
      <c r="AL7" s="36" t="s">
        <v>54</v>
      </c>
      <c r="AM7" s="36" t="s">
        <v>55</v>
      </c>
      <c r="AN7" s="36" t="s">
        <v>56</v>
      </c>
      <c r="AO7" s="36" t="s">
        <v>57</v>
      </c>
      <c r="AP7" s="36" t="s">
        <v>58</v>
      </c>
      <c r="AQ7" s="36" t="s">
        <v>59</v>
      </c>
      <c r="AR7" s="36" t="s">
        <v>60</v>
      </c>
      <c r="AS7" s="36" t="s">
        <v>61</v>
      </c>
      <c r="AT7" s="36" t="s">
        <v>62</v>
      </c>
      <c r="AU7" s="36" t="s">
        <v>63</v>
      </c>
      <c r="AV7" s="35" t="s">
        <v>64</v>
      </c>
      <c r="AW7" s="36" t="s">
        <v>65</v>
      </c>
      <c r="AX7" s="36" t="s">
        <v>66</v>
      </c>
      <c r="AY7" s="36" t="s">
        <v>67</v>
      </c>
      <c r="AZ7" s="36" t="s">
        <v>68</v>
      </c>
      <c r="BA7" s="36" t="s">
        <v>69</v>
      </c>
      <c r="BB7" s="36" t="s">
        <v>70</v>
      </c>
      <c r="BC7" s="36" t="s">
        <v>71</v>
      </c>
      <c r="BD7" s="36" t="s">
        <v>72</v>
      </c>
      <c r="BE7" s="35" t="s">
        <v>73</v>
      </c>
      <c r="BF7" s="36" t="s">
        <v>74</v>
      </c>
      <c r="BG7" s="36" t="s">
        <v>75</v>
      </c>
      <c r="BH7" s="36" t="s">
        <v>76</v>
      </c>
      <c r="BI7" s="36" t="s">
        <v>77</v>
      </c>
      <c r="BJ7" s="36" t="s">
        <v>78</v>
      </c>
      <c r="BK7" s="36" t="s">
        <v>79</v>
      </c>
      <c r="BL7" s="36" t="s">
        <v>80</v>
      </c>
      <c r="BM7" s="36" t="s">
        <v>81</v>
      </c>
      <c r="BN7" s="36" t="s">
        <v>82</v>
      </c>
      <c r="BO7" s="35" t="s">
        <v>83</v>
      </c>
      <c r="BP7" s="36" t="s">
        <v>84</v>
      </c>
      <c r="BQ7" s="36" t="s">
        <v>85</v>
      </c>
      <c r="BR7" s="36" t="s">
        <v>86</v>
      </c>
      <c r="BS7" s="36" t="s">
        <v>87</v>
      </c>
      <c r="BT7" s="36" t="s">
        <v>88</v>
      </c>
      <c r="BU7" s="36" t="s">
        <v>89</v>
      </c>
      <c r="BV7" s="37" t="s">
        <v>90</v>
      </c>
      <c r="BW7" s="36" t="s">
        <v>91</v>
      </c>
      <c r="BX7" s="35" t="s">
        <v>92</v>
      </c>
      <c r="BY7" s="36" t="s">
        <v>93</v>
      </c>
      <c r="BZ7" s="36" t="s">
        <v>94</v>
      </c>
      <c r="CA7" s="36" t="s">
        <v>95</v>
      </c>
      <c r="CB7" s="36" t="s">
        <v>96</v>
      </c>
      <c r="CC7" s="36" t="s">
        <v>97</v>
      </c>
      <c r="CD7" s="36" t="s">
        <v>98</v>
      </c>
      <c r="CE7" s="36" t="s">
        <v>99</v>
      </c>
      <c r="CF7" s="36" t="s">
        <v>100</v>
      </c>
      <c r="CG7" s="36" t="s">
        <v>101</v>
      </c>
      <c r="CH7" s="35" t="s">
        <v>102</v>
      </c>
      <c r="CI7" s="36" t="s">
        <v>103</v>
      </c>
      <c r="CJ7" s="36" t="s">
        <v>104</v>
      </c>
      <c r="CK7" s="36" t="s">
        <v>105</v>
      </c>
      <c r="CL7" s="36" t="s">
        <v>106</v>
      </c>
      <c r="CM7" s="36" t="s">
        <v>107</v>
      </c>
      <c r="CN7" s="390"/>
      <c r="CO7" s="390"/>
      <c r="CP7" s="38" t="s">
        <v>108</v>
      </c>
      <c r="CQ7" s="38" t="s">
        <v>109</v>
      </c>
      <c r="CR7" s="38" t="s">
        <v>110</v>
      </c>
      <c r="CS7" s="38" t="s">
        <v>111</v>
      </c>
      <c r="CT7" s="38" t="s">
        <v>112</v>
      </c>
      <c r="CU7" s="38" t="s">
        <v>113</v>
      </c>
      <c r="CV7" s="38" t="s">
        <v>114</v>
      </c>
      <c r="CW7" s="38" t="s">
        <v>115</v>
      </c>
      <c r="CX7" s="390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</row>
    <row r="8" spans="1:127" ht="53.25" customHeight="1">
      <c r="A8" s="39"/>
      <c r="B8" s="40" t="s">
        <v>116</v>
      </c>
      <c r="C8" s="41"/>
      <c r="D8" s="42"/>
      <c r="E8" s="42">
        <f t="shared" ref="E8:CW8" si="0">SUM(E9:E19)</f>
        <v>2800310</v>
      </c>
      <c r="F8" s="42">
        <f t="shared" si="0"/>
        <v>42500</v>
      </c>
      <c r="G8" s="42">
        <f t="shared" si="0"/>
        <v>110</v>
      </c>
      <c r="H8" s="42">
        <f t="shared" si="0"/>
        <v>1150</v>
      </c>
      <c r="I8" s="42">
        <f t="shared" si="0"/>
        <v>40</v>
      </c>
      <c r="J8" s="42">
        <f t="shared" si="0"/>
        <v>100</v>
      </c>
      <c r="K8" s="42">
        <f t="shared" si="0"/>
        <v>190</v>
      </c>
      <c r="L8" s="42">
        <f t="shared" si="0"/>
        <v>1400</v>
      </c>
      <c r="M8" s="42">
        <f t="shared" si="0"/>
        <v>560</v>
      </c>
      <c r="N8" s="42">
        <f t="shared" si="0"/>
        <v>60</v>
      </c>
      <c r="O8" s="42">
        <f t="shared" si="0"/>
        <v>230</v>
      </c>
      <c r="P8" s="42">
        <f t="shared" si="0"/>
        <v>78700</v>
      </c>
      <c r="Q8" s="42">
        <f t="shared" si="0"/>
        <v>90</v>
      </c>
      <c r="R8" s="42">
        <f t="shared" si="0"/>
        <v>760</v>
      </c>
      <c r="S8" s="42">
        <f t="shared" si="0"/>
        <v>740</v>
      </c>
      <c r="T8" s="42">
        <f t="shared" si="0"/>
        <v>50</v>
      </c>
      <c r="U8" s="42">
        <f t="shared" si="0"/>
        <v>380</v>
      </c>
      <c r="V8" s="42">
        <f t="shared" si="0"/>
        <v>660</v>
      </c>
      <c r="W8" s="42">
        <f t="shared" si="0"/>
        <v>600</v>
      </c>
      <c r="X8" s="42">
        <f t="shared" si="0"/>
        <v>20</v>
      </c>
      <c r="Y8" s="42">
        <f t="shared" si="0"/>
        <v>3890</v>
      </c>
      <c r="Z8" s="42">
        <f t="shared" si="0"/>
        <v>686800</v>
      </c>
      <c r="AA8" s="42">
        <f t="shared" si="0"/>
        <v>2390</v>
      </c>
      <c r="AB8" s="42">
        <f t="shared" si="0"/>
        <v>11190</v>
      </c>
      <c r="AC8" s="42">
        <f t="shared" si="0"/>
        <v>10780</v>
      </c>
      <c r="AD8" s="42">
        <f t="shared" si="0"/>
        <v>3110</v>
      </c>
      <c r="AE8" s="42">
        <f t="shared" si="0"/>
        <v>10180</v>
      </c>
      <c r="AF8" s="42">
        <f t="shared" si="0"/>
        <v>12000</v>
      </c>
      <c r="AG8" s="42">
        <f t="shared" si="0"/>
        <v>10790</v>
      </c>
      <c r="AH8" s="42">
        <f t="shared" si="0"/>
        <v>2290</v>
      </c>
      <c r="AI8" s="42">
        <f t="shared" si="0"/>
        <v>466000</v>
      </c>
      <c r="AJ8" s="42">
        <f t="shared" si="0"/>
        <v>3140</v>
      </c>
      <c r="AK8" s="42">
        <f t="shared" si="0"/>
        <v>5820</v>
      </c>
      <c r="AL8" s="42">
        <f t="shared" si="0"/>
        <v>3050</v>
      </c>
      <c r="AM8" s="42">
        <f t="shared" si="0"/>
        <v>6840</v>
      </c>
      <c r="AN8" s="42">
        <f t="shared" si="0"/>
        <v>1620</v>
      </c>
      <c r="AO8" s="42">
        <f t="shared" si="0"/>
        <v>1030</v>
      </c>
      <c r="AP8" s="42">
        <f t="shared" si="0"/>
        <v>5750</v>
      </c>
      <c r="AQ8" s="42">
        <f t="shared" si="0"/>
        <v>1250</v>
      </c>
      <c r="AR8" s="42">
        <f t="shared" si="0"/>
        <v>1220</v>
      </c>
      <c r="AS8" s="42">
        <f t="shared" si="0"/>
        <v>3710</v>
      </c>
      <c r="AT8" s="42">
        <f t="shared" si="0"/>
        <v>1010</v>
      </c>
      <c r="AU8" s="42">
        <f t="shared" si="0"/>
        <v>8090</v>
      </c>
      <c r="AV8" s="42">
        <f t="shared" si="0"/>
        <v>152700</v>
      </c>
      <c r="AW8" s="42">
        <f t="shared" si="0"/>
        <v>1240</v>
      </c>
      <c r="AX8" s="42">
        <f t="shared" si="0"/>
        <v>3520</v>
      </c>
      <c r="AY8" s="42">
        <f t="shared" si="0"/>
        <v>1220</v>
      </c>
      <c r="AZ8" s="42">
        <f t="shared" si="0"/>
        <v>1180</v>
      </c>
      <c r="BA8" s="42">
        <f t="shared" si="0"/>
        <v>1050</v>
      </c>
      <c r="BB8" s="42">
        <f t="shared" si="0"/>
        <v>1870</v>
      </c>
      <c r="BC8" s="42">
        <f t="shared" si="0"/>
        <v>3010</v>
      </c>
      <c r="BD8" s="42">
        <f t="shared" si="0"/>
        <v>820</v>
      </c>
      <c r="BE8" s="42">
        <f t="shared" si="0"/>
        <v>162600</v>
      </c>
      <c r="BF8" s="42">
        <f t="shared" si="0"/>
        <v>650</v>
      </c>
      <c r="BG8" s="42">
        <f t="shared" si="0"/>
        <v>5480</v>
      </c>
      <c r="BH8" s="42">
        <f t="shared" si="0"/>
        <v>1740</v>
      </c>
      <c r="BI8" s="42">
        <f t="shared" si="0"/>
        <v>320</v>
      </c>
      <c r="BJ8" s="42">
        <f t="shared" si="0"/>
        <v>1220</v>
      </c>
      <c r="BK8" s="42">
        <f t="shared" si="0"/>
        <v>1780</v>
      </c>
      <c r="BL8" s="42">
        <f t="shared" si="0"/>
        <v>2530</v>
      </c>
      <c r="BM8" s="42">
        <f t="shared" si="0"/>
        <v>820</v>
      </c>
      <c r="BN8" s="42">
        <f t="shared" si="0"/>
        <v>280</v>
      </c>
      <c r="BO8" s="42">
        <f t="shared" si="0"/>
        <v>269100</v>
      </c>
      <c r="BP8" s="42">
        <f t="shared" si="0"/>
        <v>7550</v>
      </c>
      <c r="BQ8" s="42">
        <f t="shared" si="0"/>
        <v>960</v>
      </c>
      <c r="BR8" s="42">
        <f t="shared" si="0"/>
        <v>4080</v>
      </c>
      <c r="BS8" s="42">
        <f t="shared" si="0"/>
        <v>4750</v>
      </c>
      <c r="BT8" s="42">
        <f t="shared" si="0"/>
        <v>2640</v>
      </c>
      <c r="BU8" s="42">
        <f t="shared" si="0"/>
        <v>30</v>
      </c>
      <c r="BV8" s="42">
        <f t="shared" si="0"/>
        <v>20</v>
      </c>
      <c r="BW8" s="42">
        <f t="shared" si="0"/>
        <v>4520</v>
      </c>
      <c r="BX8" s="42">
        <f t="shared" si="0"/>
        <v>145500</v>
      </c>
      <c r="BY8" s="42">
        <f t="shared" si="0"/>
        <v>1370</v>
      </c>
      <c r="BZ8" s="42">
        <f t="shared" si="0"/>
        <v>800</v>
      </c>
      <c r="CA8" s="42">
        <f t="shared" si="0"/>
        <v>4010</v>
      </c>
      <c r="CB8" s="42">
        <f t="shared" si="0"/>
        <v>220</v>
      </c>
      <c r="CC8" s="42">
        <f t="shared" si="0"/>
        <v>60</v>
      </c>
      <c r="CD8" s="42">
        <f t="shared" si="0"/>
        <v>200</v>
      </c>
      <c r="CE8" s="42">
        <f t="shared" si="0"/>
        <v>1560</v>
      </c>
      <c r="CF8" s="42">
        <f t="shared" si="0"/>
        <v>1910</v>
      </c>
      <c r="CG8" s="42">
        <f t="shared" si="0"/>
        <v>3120</v>
      </c>
      <c r="CH8" s="42">
        <f t="shared" si="0"/>
        <v>93100</v>
      </c>
      <c r="CI8" s="42">
        <f t="shared" si="0"/>
        <v>2000</v>
      </c>
      <c r="CJ8" s="42">
        <f t="shared" si="0"/>
        <v>1370</v>
      </c>
      <c r="CK8" s="42">
        <f t="shared" si="0"/>
        <v>1130</v>
      </c>
      <c r="CL8" s="42">
        <f t="shared" si="0"/>
        <v>3350</v>
      </c>
      <c r="CM8" s="42">
        <f t="shared" si="0"/>
        <v>640</v>
      </c>
      <c r="CN8" s="42">
        <f t="shared" si="0"/>
        <v>222000</v>
      </c>
      <c r="CO8" s="42">
        <f t="shared" si="0"/>
        <v>162000</v>
      </c>
      <c r="CP8" s="42">
        <f t="shared" si="0"/>
        <v>16000</v>
      </c>
      <c r="CQ8" s="42">
        <f t="shared" si="0"/>
        <v>16000</v>
      </c>
      <c r="CR8" s="42">
        <f t="shared" si="0"/>
        <v>16000</v>
      </c>
      <c r="CS8" s="42">
        <f t="shared" si="0"/>
        <v>16000</v>
      </c>
      <c r="CT8" s="42">
        <f t="shared" si="0"/>
        <v>16000</v>
      </c>
      <c r="CU8" s="42">
        <f t="shared" si="0"/>
        <v>16000</v>
      </c>
      <c r="CV8" s="42">
        <f t="shared" si="0"/>
        <v>16000</v>
      </c>
      <c r="CW8" s="42">
        <f t="shared" si="0"/>
        <v>16000</v>
      </c>
      <c r="CX8" s="42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</row>
    <row r="9" spans="1:127" ht="53.25" customHeight="1">
      <c r="A9" s="43">
        <v>1</v>
      </c>
      <c r="B9" s="44" t="s">
        <v>117</v>
      </c>
      <c r="C9" s="44" t="s">
        <v>118</v>
      </c>
      <c r="D9" s="44" t="s">
        <v>119</v>
      </c>
      <c r="E9" s="45">
        <f t="shared" ref="E9:E42" si="1">SUM(F9:CW9)</f>
        <v>57200</v>
      </c>
      <c r="F9" s="46"/>
      <c r="G9" s="46">
        <v>30</v>
      </c>
      <c r="H9" s="46">
        <v>340</v>
      </c>
      <c r="I9" s="46">
        <v>10</v>
      </c>
      <c r="J9" s="46">
        <v>30</v>
      </c>
      <c r="K9" s="46">
        <v>60</v>
      </c>
      <c r="L9" s="46">
        <v>420</v>
      </c>
      <c r="M9" s="46">
        <v>170</v>
      </c>
      <c r="N9" s="46">
        <v>20</v>
      </c>
      <c r="O9" s="46">
        <v>70</v>
      </c>
      <c r="P9" s="46"/>
      <c r="Q9" s="46">
        <v>30</v>
      </c>
      <c r="R9" s="46">
        <v>230</v>
      </c>
      <c r="S9" s="46">
        <v>220</v>
      </c>
      <c r="T9" s="46">
        <v>20</v>
      </c>
      <c r="U9" s="46">
        <v>110</v>
      </c>
      <c r="V9" s="46">
        <v>200</v>
      </c>
      <c r="W9" s="46">
        <v>180</v>
      </c>
      <c r="X9" s="46">
        <v>10</v>
      </c>
      <c r="Y9" s="46">
        <v>1160</v>
      </c>
      <c r="Z9" s="46"/>
      <c r="AA9" s="46">
        <v>710</v>
      </c>
      <c r="AB9" s="46">
        <v>3350</v>
      </c>
      <c r="AC9" s="46">
        <v>3220</v>
      </c>
      <c r="AD9" s="46">
        <v>930</v>
      </c>
      <c r="AE9" s="46">
        <v>3040</v>
      </c>
      <c r="AF9" s="46">
        <v>3560</v>
      </c>
      <c r="AG9" s="46">
        <v>3230</v>
      </c>
      <c r="AH9" s="46">
        <v>690</v>
      </c>
      <c r="AI9" s="46"/>
      <c r="AJ9" s="46">
        <v>940</v>
      </c>
      <c r="AK9" s="46">
        <v>1740</v>
      </c>
      <c r="AL9" s="46">
        <v>910</v>
      </c>
      <c r="AM9" s="46">
        <v>2050</v>
      </c>
      <c r="AN9" s="46">
        <v>490</v>
      </c>
      <c r="AO9" s="46">
        <v>310</v>
      </c>
      <c r="AP9" s="46">
        <v>1720</v>
      </c>
      <c r="AQ9" s="46">
        <v>370</v>
      </c>
      <c r="AR9" s="46">
        <v>370</v>
      </c>
      <c r="AS9" s="46">
        <v>1110</v>
      </c>
      <c r="AT9" s="46">
        <v>300</v>
      </c>
      <c r="AU9" s="46">
        <v>2420</v>
      </c>
      <c r="AV9" s="46"/>
      <c r="AW9" s="46">
        <v>370</v>
      </c>
      <c r="AX9" s="46">
        <v>1050</v>
      </c>
      <c r="AY9" s="46">
        <v>370</v>
      </c>
      <c r="AZ9" s="46">
        <v>350</v>
      </c>
      <c r="BA9" s="46">
        <v>310</v>
      </c>
      <c r="BB9" s="46">
        <v>560</v>
      </c>
      <c r="BC9" s="46">
        <v>900</v>
      </c>
      <c r="BD9" s="46">
        <v>240</v>
      </c>
      <c r="BE9" s="46"/>
      <c r="BF9" s="46">
        <v>190</v>
      </c>
      <c r="BG9" s="46">
        <v>1640</v>
      </c>
      <c r="BH9" s="46">
        <v>520</v>
      </c>
      <c r="BI9" s="46">
        <v>100</v>
      </c>
      <c r="BJ9" s="46">
        <v>360</v>
      </c>
      <c r="BK9" s="46">
        <v>530</v>
      </c>
      <c r="BL9" s="46">
        <v>760</v>
      </c>
      <c r="BM9" s="46">
        <v>240</v>
      </c>
      <c r="BN9" s="46">
        <v>80</v>
      </c>
      <c r="BO9" s="46"/>
      <c r="BP9" s="46">
        <v>2260</v>
      </c>
      <c r="BQ9" s="46">
        <v>290</v>
      </c>
      <c r="BR9" s="46">
        <v>1220</v>
      </c>
      <c r="BS9" s="46">
        <v>1420</v>
      </c>
      <c r="BT9" s="46">
        <v>790</v>
      </c>
      <c r="BU9" s="46">
        <v>10</v>
      </c>
      <c r="BV9" s="46">
        <v>10</v>
      </c>
      <c r="BW9" s="46">
        <v>1350</v>
      </c>
      <c r="BX9" s="46"/>
      <c r="BY9" s="46">
        <v>410</v>
      </c>
      <c r="BZ9" s="46">
        <v>240</v>
      </c>
      <c r="CA9" s="46">
        <v>1200</v>
      </c>
      <c r="CB9" s="46">
        <v>70</v>
      </c>
      <c r="CC9" s="46">
        <v>20</v>
      </c>
      <c r="CD9" s="46">
        <v>60</v>
      </c>
      <c r="CE9" s="46">
        <v>470</v>
      </c>
      <c r="CF9" s="46">
        <v>570</v>
      </c>
      <c r="CG9" s="46">
        <v>930</v>
      </c>
      <c r="CH9" s="46"/>
      <c r="CI9" s="46">
        <v>600</v>
      </c>
      <c r="CJ9" s="46">
        <v>410</v>
      </c>
      <c r="CK9" s="46">
        <v>340</v>
      </c>
      <c r="CL9" s="46">
        <v>1000</v>
      </c>
      <c r="CM9" s="46">
        <v>190</v>
      </c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</row>
    <row r="10" spans="1:127" ht="53.25" customHeight="1">
      <c r="A10" s="43"/>
      <c r="B10" s="47"/>
      <c r="C10" s="47" t="s">
        <v>120</v>
      </c>
      <c r="D10" s="47" t="s">
        <v>119</v>
      </c>
      <c r="E10" s="48">
        <f t="shared" si="1"/>
        <v>20110</v>
      </c>
      <c r="F10" s="49"/>
      <c r="G10" s="49">
        <v>10</v>
      </c>
      <c r="H10" s="49">
        <v>130</v>
      </c>
      <c r="I10" s="49">
        <v>10</v>
      </c>
      <c r="J10" s="49">
        <v>10</v>
      </c>
      <c r="K10" s="49">
        <v>20</v>
      </c>
      <c r="L10" s="49">
        <v>150</v>
      </c>
      <c r="M10" s="49">
        <v>60</v>
      </c>
      <c r="N10" s="49">
        <v>10</v>
      </c>
      <c r="O10" s="49">
        <v>20</v>
      </c>
      <c r="P10" s="49">
        <v>0</v>
      </c>
      <c r="Q10" s="49">
        <v>0</v>
      </c>
      <c r="R10" s="49">
        <v>80</v>
      </c>
      <c r="S10" s="49">
        <v>80</v>
      </c>
      <c r="T10" s="49">
        <v>0</v>
      </c>
      <c r="U10" s="49">
        <v>40</v>
      </c>
      <c r="V10" s="49">
        <v>60</v>
      </c>
      <c r="W10" s="49">
        <v>60</v>
      </c>
      <c r="X10" s="49">
        <v>0</v>
      </c>
      <c r="Y10" s="49">
        <v>410</v>
      </c>
      <c r="Z10" s="49">
        <v>0</v>
      </c>
      <c r="AA10" s="49">
        <v>260</v>
      </c>
      <c r="AB10" s="49">
        <v>1170</v>
      </c>
      <c r="AC10" s="49">
        <v>1140</v>
      </c>
      <c r="AD10" s="49">
        <v>320</v>
      </c>
      <c r="AE10" s="49">
        <v>1080</v>
      </c>
      <c r="AF10" s="49">
        <v>1290</v>
      </c>
      <c r="AG10" s="49">
        <v>1150</v>
      </c>
      <c r="AH10" s="49">
        <v>230</v>
      </c>
      <c r="AI10" s="49">
        <v>0</v>
      </c>
      <c r="AJ10" s="49">
        <v>330</v>
      </c>
      <c r="AK10" s="49">
        <v>610</v>
      </c>
      <c r="AL10" s="49">
        <v>320</v>
      </c>
      <c r="AM10" s="49">
        <v>710</v>
      </c>
      <c r="AN10" s="49">
        <v>160</v>
      </c>
      <c r="AO10" s="49">
        <v>110</v>
      </c>
      <c r="AP10" s="49">
        <v>600</v>
      </c>
      <c r="AQ10" s="49">
        <v>140</v>
      </c>
      <c r="AR10" s="49">
        <v>120</v>
      </c>
      <c r="AS10" s="49">
        <v>390</v>
      </c>
      <c r="AT10" s="49">
        <v>110</v>
      </c>
      <c r="AU10" s="49">
        <v>850</v>
      </c>
      <c r="AV10" s="49">
        <v>0</v>
      </c>
      <c r="AW10" s="49">
        <v>130</v>
      </c>
      <c r="AX10" s="49">
        <v>380</v>
      </c>
      <c r="AY10" s="49">
        <v>120</v>
      </c>
      <c r="AZ10" s="49">
        <v>130</v>
      </c>
      <c r="BA10" s="49">
        <v>110</v>
      </c>
      <c r="BB10" s="49">
        <v>200</v>
      </c>
      <c r="BC10" s="49">
        <v>310</v>
      </c>
      <c r="BD10" s="49">
        <v>90</v>
      </c>
      <c r="BE10" s="49">
        <v>0</v>
      </c>
      <c r="BF10" s="49">
        <v>70</v>
      </c>
      <c r="BG10" s="49">
        <v>570</v>
      </c>
      <c r="BH10" s="49">
        <v>180</v>
      </c>
      <c r="BI10" s="49">
        <v>30</v>
      </c>
      <c r="BJ10" s="49">
        <v>140</v>
      </c>
      <c r="BK10" s="49">
        <v>190</v>
      </c>
      <c r="BL10" s="49">
        <v>260</v>
      </c>
      <c r="BM10" s="49">
        <v>90</v>
      </c>
      <c r="BN10" s="49">
        <v>30</v>
      </c>
      <c r="BO10" s="49">
        <v>0</v>
      </c>
      <c r="BP10" s="49">
        <v>790</v>
      </c>
      <c r="BQ10" s="49">
        <v>100</v>
      </c>
      <c r="BR10" s="49">
        <v>430</v>
      </c>
      <c r="BS10" s="49">
        <v>500</v>
      </c>
      <c r="BT10" s="49">
        <v>280</v>
      </c>
      <c r="BU10" s="49">
        <v>0</v>
      </c>
      <c r="BV10" s="49">
        <v>0</v>
      </c>
      <c r="BW10" s="49">
        <v>470</v>
      </c>
      <c r="BX10" s="49">
        <v>0</v>
      </c>
      <c r="BY10" s="49">
        <v>140</v>
      </c>
      <c r="BZ10" s="49">
        <v>80</v>
      </c>
      <c r="CA10" s="49">
        <v>420</v>
      </c>
      <c r="CB10" s="49">
        <v>20</v>
      </c>
      <c r="CC10" s="49">
        <v>10</v>
      </c>
      <c r="CD10" s="49">
        <v>20</v>
      </c>
      <c r="CE10" s="49">
        <v>160</v>
      </c>
      <c r="CF10" s="49">
        <v>200</v>
      </c>
      <c r="CG10" s="49">
        <v>330</v>
      </c>
      <c r="CH10" s="49">
        <v>0</v>
      </c>
      <c r="CI10" s="49">
        <v>210</v>
      </c>
      <c r="CJ10" s="49">
        <v>140</v>
      </c>
      <c r="CK10" s="49">
        <v>120</v>
      </c>
      <c r="CL10" s="49">
        <v>350</v>
      </c>
      <c r="CM10" s="49">
        <v>70</v>
      </c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</row>
    <row r="11" spans="1:127" ht="53.25" customHeight="1">
      <c r="A11" s="43"/>
      <c r="B11" s="44"/>
      <c r="C11" s="44" t="s">
        <v>121</v>
      </c>
      <c r="D11" s="44" t="s">
        <v>119</v>
      </c>
      <c r="E11" s="45">
        <f t="shared" si="1"/>
        <v>114000</v>
      </c>
      <c r="F11" s="46"/>
      <c r="G11" s="46">
        <v>70</v>
      </c>
      <c r="H11" s="46">
        <v>680</v>
      </c>
      <c r="I11" s="46">
        <v>20</v>
      </c>
      <c r="J11" s="46">
        <v>60</v>
      </c>
      <c r="K11" s="46">
        <v>110</v>
      </c>
      <c r="L11" s="46">
        <v>830</v>
      </c>
      <c r="M11" s="46">
        <v>330</v>
      </c>
      <c r="N11" s="46">
        <v>30</v>
      </c>
      <c r="O11" s="46">
        <v>140</v>
      </c>
      <c r="P11" s="46">
        <v>0</v>
      </c>
      <c r="Q11" s="46">
        <v>60</v>
      </c>
      <c r="R11" s="46">
        <v>450</v>
      </c>
      <c r="S11" s="46">
        <v>440</v>
      </c>
      <c r="T11" s="46">
        <v>30</v>
      </c>
      <c r="U11" s="46">
        <v>230</v>
      </c>
      <c r="V11" s="46">
        <v>400</v>
      </c>
      <c r="W11" s="46">
        <v>360</v>
      </c>
      <c r="X11" s="46">
        <v>10</v>
      </c>
      <c r="Y11" s="46">
        <v>2320</v>
      </c>
      <c r="Z11" s="46">
        <v>0</v>
      </c>
      <c r="AA11" s="46">
        <v>1420</v>
      </c>
      <c r="AB11" s="46">
        <v>6670</v>
      </c>
      <c r="AC11" s="46">
        <v>6420</v>
      </c>
      <c r="AD11" s="46">
        <v>1860</v>
      </c>
      <c r="AE11" s="46">
        <v>6060</v>
      </c>
      <c r="AF11" s="46">
        <v>7150</v>
      </c>
      <c r="AG11" s="46">
        <v>6410</v>
      </c>
      <c r="AH11" s="46">
        <v>1370</v>
      </c>
      <c r="AI11" s="46">
        <v>0</v>
      </c>
      <c r="AJ11" s="46">
        <v>1870</v>
      </c>
      <c r="AK11" s="46">
        <v>3470</v>
      </c>
      <c r="AL11" s="46">
        <v>1820</v>
      </c>
      <c r="AM11" s="46">
        <v>4080</v>
      </c>
      <c r="AN11" s="46">
        <v>970</v>
      </c>
      <c r="AO11" s="46">
        <v>610</v>
      </c>
      <c r="AP11" s="46">
        <v>3430</v>
      </c>
      <c r="AQ11" s="46">
        <v>740</v>
      </c>
      <c r="AR11" s="46">
        <v>730</v>
      </c>
      <c r="AS11" s="46">
        <v>2210</v>
      </c>
      <c r="AT11" s="46">
        <v>600</v>
      </c>
      <c r="AU11" s="46">
        <v>4820</v>
      </c>
      <c r="AV11" s="46">
        <v>0</v>
      </c>
      <c r="AW11" s="46">
        <v>740</v>
      </c>
      <c r="AX11" s="46">
        <v>2090</v>
      </c>
      <c r="AY11" s="46">
        <v>730</v>
      </c>
      <c r="AZ11" s="46">
        <v>700</v>
      </c>
      <c r="BA11" s="46">
        <v>630</v>
      </c>
      <c r="BB11" s="46">
        <v>1110</v>
      </c>
      <c r="BC11" s="46">
        <v>1800</v>
      </c>
      <c r="BD11" s="46">
        <v>490</v>
      </c>
      <c r="BE11" s="46">
        <v>0</v>
      </c>
      <c r="BF11" s="46">
        <v>390</v>
      </c>
      <c r="BG11" s="46">
        <v>3270</v>
      </c>
      <c r="BH11" s="46">
        <v>1040</v>
      </c>
      <c r="BI11" s="46">
        <v>190</v>
      </c>
      <c r="BJ11" s="46">
        <v>720</v>
      </c>
      <c r="BK11" s="46">
        <v>1060</v>
      </c>
      <c r="BL11" s="46">
        <v>1510</v>
      </c>
      <c r="BM11" s="46">
        <v>490</v>
      </c>
      <c r="BN11" s="46">
        <v>170</v>
      </c>
      <c r="BO11" s="46">
        <v>0</v>
      </c>
      <c r="BP11" s="46">
        <v>4500</v>
      </c>
      <c r="BQ11" s="46">
        <v>570</v>
      </c>
      <c r="BR11" s="46">
        <v>2430</v>
      </c>
      <c r="BS11" s="46">
        <v>2830</v>
      </c>
      <c r="BT11" s="46">
        <v>1570</v>
      </c>
      <c r="BU11" s="46">
        <v>20</v>
      </c>
      <c r="BV11" s="46">
        <v>10</v>
      </c>
      <c r="BW11" s="46">
        <v>2700</v>
      </c>
      <c r="BX11" s="46">
        <v>0</v>
      </c>
      <c r="BY11" s="46">
        <v>820</v>
      </c>
      <c r="BZ11" s="46">
        <v>480</v>
      </c>
      <c r="CA11" s="46">
        <v>2390</v>
      </c>
      <c r="CB11" s="46">
        <v>130</v>
      </c>
      <c r="CC11" s="46">
        <v>30</v>
      </c>
      <c r="CD11" s="46">
        <v>120</v>
      </c>
      <c r="CE11" s="46">
        <v>930</v>
      </c>
      <c r="CF11" s="46">
        <v>1140</v>
      </c>
      <c r="CG11" s="46">
        <v>1860</v>
      </c>
      <c r="CH11" s="46">
        <v>0</v>
      </c>
      <c r="CI11" s="46">
        <v>1190</v>
      </c>
      <c r="CJ11" s="46">
        <v>820</v>
      </c>
      <c r="CK11" s="46">
        <v>670</v>
      </c>
      <c r="CL11" s="46">
        <v>2000</v>
      </c>
      <c r="CM11" s="46">
        <v>380</v>
      </c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</row>
    <row r="12" spans="1:127" ht="53.25" customHeight="1">
      <c r="A12" s="43"/>
      <c r="B12" s="44"/>
      <c r="C12" s="44" t="s">
        <v>122</v>
      </c>
      <c r="D12" s="44" t="s">
        <v>123</v>
      </c>
      <c r="E12" s="45">
        <f t="shared" si="1"/>
        <v>8700</v>
      </c>
      <c r="F12" s="46">
        <v>200</v>
      </c>
      <c r="G12" s="50"/>
      <c r="H12" s="50"/>
      <c r="I12" s="50"/>
      <c r="J12" s="50"/>
      <c r="K12" s="50"/>
      <c r="L12" s="50"/>
      <c r="M12" s="50"/>
      <c r="N12" s="50"/>
      <c r="O12" s="50"/>
      <c r="P12" s="46">
        <v>300</v>
      </c>
      <c r="Q12" s="50"/>
      <c r="R12" s="50"/>
      <c r="S12" s="50"/>
      <c r="T12" s="50"/>
      <c r="U12" s="50"/>
      <c r="V12" s="50"/>
      <c r="W12" s="50"/>
      <c r="X12" s="50"/>
      <c r="Y12" s="50"/>
      <c r="Z12" s="46">
        <v>2900</v>
      </c>
      <c r="AA12" s="50"/>
      <c r="AB12" s="50"/>
      <c r="AC12" s="50"/>
      <c r="AD12" s="50"/>
      <c r="AE12" s="50"/>
      <c r="AF12" s="50"/>
      <c r="AG12" s="50"/>
      <c r="AH12" s="50"/>
      <c r="AI12" s="46">
        <v>1900</v>
      </c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46">
        <v>600</v>
      </c>
      <c r="AW12" s="50"/>
      <c r="AX12" s="50"/>
      <c r="AY12" s="50"/>
      <c r="AZ12" s="50"/>
      <c r="BA12" s="50"/>
      <c r="BB12" s="50"/>
      <c r="BC12" s="50"/>
      <c r="BD12" s="50"/>
      <c r="BE12" s="46">
        <v>700</v>
      </c>
      <c r="BF12" s="50"/>
      <c r="BG12" s="50"/>
      <c r="BH12" s="50"/>
      <c r="BI12" s="50"/>
      <c r="BJ12" s="50"/>
      <c r="BK12" s="50"/>
      <c r="BL12" s="50"/>
      <c r="BM12" s="50"/>
      <c r="BN12" s="50"/>
      <c r="BO12" s="46">
        <v>1100</v>
      </c>
      <c r="BP12" s="50"/>
      <c r="BQ12" s="50"/>
      <c r="BR12" s="50"/>
      <c r="BS12" s="50"/>
      <c r="BT12" s="50"/>
      <c r="BU12" s="50"/>
      <c r="BV12" s="50"/>
      <c r="BW12" s="50"/>
      <c r="BX12" s="46">
        <v>600</v>
      </c>
      <c r="BY12" s="50"/>
      <c r="BZ12" s="50"/>
      <c r="CA12" s="50"/>
      <c r="CB12" s="50"/>
      <c r="CC12" s="46"/>
      <c r="CD12" s="50"/>
      <c r="CE12" s="50"/>
      <c r="CF12" s="46"/>
      <c r="CG12" s="46"/>
      <c r="CH12" s="46">
        <v>400</v>
      </c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</row>
    <row r="13" spans="1:127" ht="53.25" customHeight="1">
      <c r="A13" s="43"/>
      <c r="B13" s="44"/>
      <c r="C13" s="44" t="s">
        <v>124</v>
      </c>
      <c r="D13" s="44" t="s">
        <v>123</v>
      </c>
      <c r="E13" s="45">
        <f t="shared" si="1"/>
        <v>63000</v>
      </c>
      <c r="F13" s="46">
        <v>1300</v>
      </c>
      <c r="G13" s="50"/>
      <c r="H13" s="50"/>
      <c r="I13" s="50"/>
      <c r="J13" s="50"/>
      <c r="K13" s="50"/>
      <c r="L13" s="50"/>
      <c r="M13" s="50"/>
      <c r="N13" s="50"/>
      <c r="O13" s="50"/>
      <c r="P13" s="46">
        <v>2400</v>
      </c>
      <c r="Q13" s="50"/>
      <c r="R13" s="50"/>
      <c r="S13" s="50"/>
      <c r="T13" s="50"/>
      <c r="U13" s="50"/>
      <c r="V13" s="50"/>
      <c r="W13" s="50"/>
      <c r="X13" s="50"/>
      <c r="Y13" s="50"/>
      <c r="Z13" s="46">
        <v>20500</v>
      </c>
      <c r="AA13" s="50"/>
      <c r="AB13" s="50"/>
      <c r="AC13" s="50"/>
      <c r="AD13" s="50"/>
      <c r="AE13" s="50"/>
      <c r="AF13" s="50"/>
      <c r="AG13" s="50"/>
      <c r="AH13" s="50"/>
      <c r="AI13" s="46">
        <v>14000</v>
      </c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46">
        <v>4600</v>
      </c>
      <c r="AW13" s="50"/>
      <c r="AX13" s="50"/>
      <c r="AY13" s="50"/>
      <c r="AZ13" s="50"/>
      <c r="BA13" s="50"/>
      <c r="BB13" s="50"/>
      <c r="BC13" s="50"/>
      <c r="BD13" s="50"/>
      <c r="BE13" s="46">
        <v>4900</v>
      </c>
      <c r="BF13" s="50"/>
      <c r="BG13" s="50"/>
      <c r="BH13" s="50"/>
      <c r="BI13" s="50"/>
      <c r="BJ13" s="50"/>
      <c r="BK13" s="50"/>
      <c r="BL13" s="50"/>
      <c r="BM13" s="50"/>
      <c r="BN13" s="50"/>
      <c r="BO13" s="46">
        <v>8100</v>
      </c>
      <c r="BP13" s="50"/>
      <c r="BQ13" s="50"/>
      <c r="BR13" s="50"/>
      <c r="BS13" s="50"/>
      <c r="BT13" s="50"/>
      <c r="BU13" s="50"/>
      <c r="BV13" s="50"/>
      <c r="BW13" s="50"/>
      <c r="BX13" s="46">
        <v>4400</v>
      </c>
      <c r="BY13" s="50"/>
      <c r="BZ13" s="50"/>
      <c r="CA13" s="50"/>
      <c r="CB13" s="50"/>
      <c r="CC13" s="46"/>
      <c r="CD13" s="50"/>
      <c r="CE13" s="50"/>
      <c r="CF13" s="46"/>
      <c r="CG13" s="46"/>
      <c r="CH13" s="46">
        <v>2800</v>
      </c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</row>
    <row r="14" spans="1:127" ht="53.25" customHeight="1">
      <c r="A14" s="43">
        <v>2</v>
      </c>
      <c r="B14" s="44" t="s">
        <v>125</v>
      </c>
      <c r="C14" s="51" t="s">
        <v>126</v>
      </c>
      <c r="D14" s="51" t="s">
        <v>127</v>
      </c>
      <c r="E14" s="45">
        <f t="shared" si="1"/>
        <v>200000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>
        <f>200*1000</f>
        <v>200000</v>
      </c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</row>
    <row r="15" spans="1:127" ht="53.25" customHeight="1">
      <c r="A15" s="43">
        <v>3</v>
      </c>
      <c r="B15" s="44" t="s">
        <v>128</v>
      </c>
      <c r="C15" s="51" t="s">
        <v>126</v>
      </c>
      <c r="D15" s="51" t="s">
        <v>129</v>
      </c>
      <c r="E15" s="45">
        <f t="shared" si="1"/>
        <v>72000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>
        <f>360*200</f>
        <v>72000</v>
      </c>
      <c r="CP15" s="46"/>
      <c r="CQ15" s="46"/>
      <c r="CR15" s="46"/>
      <c r="CS15" s="46"/>
      <c r="CT15" s="46"/>
      <c r="CU15" s="46"/>
      <c r="CV15" s="46"/>
      <c r="CW15" s="46"/>
      <c r="CX15" s="46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</row>
    <row r="16" spans="1:127" ht="53.25" customHeight="1">
      <c r="A16" s="43">
        <v>4</v>
      </c>
      <c r="B16" s="52" t="s">
        <v>130</v>
      </c>
      <c r="C16" s="51" t="s">
        <v>126</v>
      </c>
      <c r="D16" s="51" t="s">
        <v>131</v>
      </c>
      <c r="E16" s="45">
        <f t="shared" si="1"/>
        <v>90000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>
        <f>180*500</f>
        <v>90000</v>
      </c>
      <c r="CP16" s="46"/>
      <c r="CQ16" s="46"/>
      <c r="CR16" s="46"/>
      <c r="CS16" s="46"/>
      <c r="CT16" s="46"/>
      <c r="CU16" s="46"/>
      <c r="CV16" s="46"/>
      <c r="CW16" s="46"/>
      <c r="CX16" s="46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</row>
    <row r="17" spans="1:127" ht="53.25" customHeight="1">
      <c r="A17" s="43">
        <v>5</v>
      </c>
      <c r="B17" s="44" t="s">
        <v>132</v>
      </c>
      <c r="C17" s="51" t="s">
        <v>126</v>
      </c>
      <c r="D17" s="51" t="s">
        <v>133</v>
      </c>
      <c r="E17" s="45">
        <f t="shared" si="1"/>
        <v>150000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>
        <f>110*200</f>
        <v>22000</v>
      </c>
      <c r="CO17" s="46"/>
      <c r="CP17" s="46">
        <f t="shared" ref="CP17:CW17" si="2">80*200</f>
        <v>16000</v>
      </c>
      <c r="CQ17" s="46">
        <f t="shared" si="2"/>
        <v>16000</v>
      </c>
      <c r="CR17" s="46">
        <f t="shared" si="2"/>
        <v>16000</v>
      </c>
      <c r="CS17" s="46">
        <f t="shared" si="2"/>
        <v>16000</v>
      </c>
      <c r="CT17" s="46">
        <f t="shared" si="2"/>
        <v>16000</v>
      </c>
      <c r="CU17" s="46">
        <f t="shared" si="2"/>
        <v>16000</v>
      </c>
      <c r="CV17" s="46">
        <f t="shared" si="2"/>
        <v>16000</v>
      </c>
      <c r="CW17" s="46">
        <f t="shared" si="2"/>
        <v>16000</v>
      </c>
      <c r="CX17" s="46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</row>
    <row r="18" spans="1:127" ht="53.25" customHeight="1">
      <c r="A18" s="43">
        <v>6</v>
      </c>
      <c r="B18" s="44" t="s">
        <v>134</v>
      </c>
      <c r="C18" s="51" t="s">
        <v>135</v>
      </c>
      <c r="D18" s="44" t="s">
        <v>136</v>
      </c>
      <c r="E18" s="45">
        <f t="shared" si="1"/>
        <v>2019300</v>
      </c>
      <c r="F18" s="46">
        <v>40500</v>
      </c>
      <c r="G18" s="50"/>
      <c r="H18" s="50"/>
      <c r="I18" s="50"/>
      <c r="J18" s="50"/>
      <c r="K18" s="50"/>
      <c r="L18" s="50"/>
      <c r="M18" s="50"/>
      <c r="N18" s="50"/>
      <c r="O18" s="50"/>
      <c r="P18" s="46">
        <v>76000</v>
      </c>
      <c r="Q18" s="50"/>
      <c r="R18" s="50"/>
      <c r="S18" s="50"/>
      <c r="T18" s="50"/>
      <c r="U18" s="50"/>
      <c r="V18" s="50"/>
      <c r="W18" s="50"/>
      <c r="X18" s="50"/>
      <c r="Y18" s="50"/>
      <c r="Z18" s="46">
        <v>662200</v>
      </c>
      <c r="AA18" s="50"/>
      <c r="AB18" s="50"/>
      <c r="AC18" s="50"/>
      <c r="AD18" s="50"/>
      <c r="AE18" s="50"/>
      <c r="AF18" s="50"/>
      <c r="AG18" s="50"/>
      <c r="AH18" s="50"/>
      <c r="AI18" s="46">
        <v>448900</v>
      </c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46">
        <v>146800</v>
      </c>
      <c r="AW18" s="50"/>
      <c r="AX18" s="50"/>
      <c r="AY18" s="50"/>
      <c r="AZ18" s="50"/>
      <c r="BA18" s="50"/>
      <c r="BB18" s="50"/>
      <c r="BC18" s="50"/>
      <c r="BD18" s="50"/>
      <c r="BE18" s="46">
        <v>156400</v>
      </c>
      <c r="BF18" s="50"/>
      <c r="BG18" s="50"/>
      <c r="BH18" s="50"/>
      <c r="BI18" s="50"/>
      <c r="BJ18" s="50"/>
      <c r="BK18" s="50"/>
      <c r="BL18" s="50"/>
      <c r="BM18" s="50"/>
      <c r="BN18" s="50"/>
      <c r="BO18" s="46">
        <v>259100</v>
      </c>
      <c r="BP18" s="50"/>
      <c r="BQ18" s="50"/>
      <c r="BR18" s="50"/>
      <c r="BS18" s="50"/>
      <c r="BT18" s="50"/>
      <c r="BU18" s="50"/>
      <c r="BV18" s="50"/>
      <c r="BW18" s="50"/>
      <c r="BX18" s="46">
        <v>139900</v>
      </c>
      <c r="BY18" s="50"/>
      <c r="BZ18" s="50"/>
      <c r="CA18" s="50"/>
      <c r="CB18" s="50"/>
      <c r="CC18" s="46"/>
      <c r="CD18" s="50"/>
      <c r="CE18" s="50"/>
      <c r="CF18" s="46"/>
      <c r="CG18" s="46"/>
      <c r="CH18" s="46">
        <v>89500</v>
      </c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</row>
    <row r="19" spans="1:127" ht="53.25" customHeight="1">
      <c r="A19" s="43"/>
      <c r="B19" s="44" t="s">
        <v>137</v>
      </c>
      <c r="C19" s="51" t="s">
        <v>138</v>
      </c>
      <c r="D19" s="51" t="s">
        <v>139</v>
      </c>
      <c r="E19" s="45">
        <f t="shared" si="1"/>
        <v>6000</v>
      </c>
      <c r="F19" s="46">
        <v>500</v>
      </c>
      <c r="G19" s="50"/>
      <c r="H19" s="50"/>
      <c r="I19" s="50"/>
      <c r="J19" s="50"/>
      <c r="K19" s="50"/>
      <c r="L19" s="50"/>
      <c r="M19" s="50"/>
      <c r="N19" s="50"/>
      <c r="O19" s="50"/>
      <c r="P19" s="46"/>
      <c r="Q19" s="50"/>
      <c r="R19" s="50"/>
      <c r="S19" s="50"/>
      <c r="T19" s="50"/>
      <c r="U19" s="50"/>
      <c r="V19" s="50"/>
      <c r="W19" s="50"/>
      <c r="X19" s="50"/>
      <c r="Y19" s="50"/>
      <c r="Z19" s="46">
        <v>1200</v>
      </c>
      <c r="AA19" s="50"/>
      <c r="AB19" s="50"/>
      <c r="AC19" s="50"/>
      <c r="AD19" s="50"/>
      <c r="AE19" s="50"/>
      <c r="AF19" s="50"/>
      <c r="AG19" s="50"/>
      <c r="AH19" s="50"/>
      <c r="AI19" s="46">
        <v>1200</v>
      </c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46">
        <v>700</v>
      </c>
      <c r="AW19" s="50"/>
      <c r="AX19" s="50"/>
      <c r="AY19" s="50"/>
      <c r="AZ19" s="50"/>
      <c r="BA19" s="50"/>
      <c r="BB19" s="50"/>
      <c r="BC19" s="50"/>
      <c r="BD19" s="50"/>
      <c r="BE19" s="46">
        <v>600</v>
      </c>
      <c r="BF19" s="50"/>
      <c r="BG19" s="50"/>
      <c r="BH19" s="50"/>
      <c r="BI19" s="50"/>
      <c r="BJ19" s="50"/>
      <c r="BK19" s="50"/>
      <c r="BL19" s="50"/>
      <c r="BM19" s="50"/>
      <c r="BN19" s="50"/>
      <c r="BO19" s="46">
        <v>800</v>
      </c>
      <c r="BP19" s="50"/>
      <c r="BQ19" s="50"/>
      <c r="BR19" s="50"/>
      <c r="BS19" s="50"/>
      <c r="BT19" s="50"/>
      <c r="BU19" s="50"/>
      <c r="BV19" s="50"/>
      <c r="BW19" s="50"/>
      <c r="BX19" s="46">
        <v>600</v>
      </c>
      <c r="BY19" s="50"/>
      <c r="BZ19" s="50"/>
      <c r="CA19" s="50"/>
      <c r="CB19" s="50"/>
      <c r="CC19" s="46"/>
      <c r="CD19" s="50"/>
      <c r="CE19" s="50"/>
      <c r="CF19" s="46"/>
      <c r="CG19" s="46"/>
      <c r="CH19" s="46">
        <v>400</v>
      </c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</row>
    <row r="20" spans="1:127" ht="53.25" customHeight="1">
      <c r="A20" s="39"/>
      <c r="B20" s="40" t="s">
        <v>140</v>
      </c>
      <c r="C20" s="41"/>
      <c r="D20" s="41"/>
      <c r="E20" s="41">
        <f t="shared" si="1"/>
        <v>874120</v>
      </c>
      <c r="F20" s="41">
        <f t="shared" ref="F20:CW20" si="3">SUM(F21:F25)</f>
        <v>11900</v>
      </c>
      <c r="G20" s="41">
        <f t="shared" si="3"/>
        <v>50</v>
      </c>
      <c r="H20" s="41">
        <f t="shared" si="3"/>
        <v>2780</v>
      </c>
      <c r="I20" s="41">
        <f t="shared" si="3"/>
        <v>110</v>
      </c>
      <c r="J20" s="41">
        <f t="shared" si="3"/>
        <v>200</v>
      </c>
      <c r="K20" s="41">
        <f t="shared" si="3"/>
        <v>410</v>
      </c>
      <c r="L20" s="41">
        <f t="shared" si="3"/>
        <v>680</v>
      </c>
      <c r="M20" s="41">
        <f t="shared" si="3"/>
        <v>1650</v>
      </c>
      <c r="N20" s="41">
        <f t="shared" si="3"/>
        <v>140</v>
      </c>
      <c r="O20" s="41">
        <f t="shared" si="3"/>
        <v>210</v>
      </c>
      <c r="P20" s="41">
        <f t="shared" si="3"/>
        <v>28800</v>
      </c>
      <c r="Q20" s="41">
        <f t="shared" si="3"/>
        <v>220</v>
      </c>
      <c r="R20" s="41">
        <f t="shared" si="3"/>
        <v>1110</v>
      </c>
      <c r="S20" s="41">
        <f t="shared" si="3"/>
        <v>2490</v>
      </c>
      <c r="T20" s="41">
        <f t="shared" si="3"/>
        <v>140</v>
      </c>
      <c r="U20" s="41">
        <f t="shared" si="3"/>
        <v>3650</v>
      </c>
      <c r="V20" s="41">
        <f t="shared" si="3"/>
        <v>3620</v>
      </c>
      <c r="W20" s="41">
        <f t="shared" si="3"/>
        <v>360</v>
      </c>
      <c r="X20" s="41">
        <f t="shared" si="3"/>
        <v>20</v>
      </c>
      <c r="Y20" s="41">
        <f t="shared" si="3"/>
        <v>3880</v>
      </c>
      <c r="Z20" s="41">
        <f t="shared" si="3"/>
        <v>225900</v>
      </c>
      <c r="AA20" s="41">
        <f t="shared" si="3"/>
        <v>3140</v>
      </c>
      <c r="AB20" s="41">
        <f t="shared" si="3"/>
        <v>13420</v>
      </c>
      <c r="AC20" s="41">
        <f t="shared" si="3"/>
        <v>23920</v>
      </c>
      <c r="AD20" s="41">
        <f t="shared" si="3"/>
        <v>4400</v>
      </c>
      <c r="AE20" s="41">
        <f t="shared" si="3"/>
        <v>14380</v>
      </c>
      <c r="AF20" s="41">
        <f t="shared" si="3"/>
        <v>23280</v>
      </c>
      <c r="AG20" s="41">
        <f t="shared" si="3"/>
        <v>20850</v>
      </c>
      <c r="AH20" s="41">
        <f t="shared" si="3"/>
        <v>2730</v>
      </c>
      <c r="AI20" s="41">
        <f t="shared" si="3"/>
        <v>184400</v>
      </c>
      <c r="AJ20" s="41">
        <f t="shared" si="3"/>
        <v>6430</v>
      </c>
      <c r="AK20" s="41">
        <f t="shared" si="3"/>
        <v>6950</v>
      </c>
      <c r="AL20" s="41">
        <f t="shared" si="3"/>
        <v>12060</v>
      </c>
      <c r="AM20" s="41">
        <f t="shared" si="3"/>
        <v>10650</v>
      </c>
      <c r="AN20" s="41">
        <f t="shared" si="3"/>
        <v>2570</v>
      </c>
      <c r="AO20" s="41">
        <f t="shared" si="3"/>
        <v>2380</v>
      </c>
      <c r="AP20" s="41">
        <f t="shared" si="3"/>
        <v>14280</v>
      </c>
      <c r="AQ20" s="41">
        <f t="shared" si="3"/>
        <v>2620</v>
      </c>
      <c r="AR20" s="41">
        <f t="shared" si="3"/>
        <v>2870</v>
      </c>
      <c r="AS20" s="41">
        <f t="shared" si="3"/>
        <v>10660</v>
      </c>
      <c r="AT20" s="41">
        <f t="shared" si="3"/>
        <v>3810</v>
      </c>
      <c r="AU20" s="41">
        <f t="shared" si="3"/>
        <v>11570</v>
      </c>
      <c r="AV20" s="41">
        <f t="shared" si="3"/>
        <v>57500</v>
      </c>
      <c r="AW20" s="41">
        <f t="shared" si="3"/>
        <v>3010</v>
      </c>
      <c r="AX20" s="41">
        <f t="shared" si="3"/>
        <v>8060</v>
      </c>
      <c r="AY20" s="41">
        <f t="shared" si="3"/>
        <v>1570</v>
      </c>
      <c r="AZ20" s="41">
        <f t="shared" si="3"/>
        <v>1260</v>
      </c>
      <c r="BA20" s="41">
        <f t="shared" si="3"/>
        <v>1920</v>
      </c>
      <c r="BB20" s="41">
        <f t="shared" si="3"/>
        <v>7590</v>
      </c>
      <c r="BC20" s="41">
        <f t="shared" si="3"/>
        <v>2550</v>
      </c>
      <c r="BD20" s="41">
        <f t="shared" si="3"/>
        <v>1170</v>
      </c>
      <c r="BE20" s="41">
        <f t="shared" si="3"/>
        <v>58900</v>
      </c>
      <c r="BF20" s="41">
        <f t="shared" si="3"/>
        <v>2060</v>
      </c>
      <c r="BG20" s="41">
        <f t="shared" si="3"/>
        <v>5370</v>
      </c>
      <c r="BH20" s="41">
        <f t="shared" si="3"/>
        <v>2070</v>
      </c>
      <c r="BI20" s="41">
        <f t="shared" si="3"/>
        <v>1690</v>
      </c>
      <c r="BJ20" s="41">
        <f t="shared" si="3"/>
        <v>4710</v>
      </c>
      <c r="BK20" s="41">
        <f t="shared" si="3"/>
        <v>1720</v>
      </c>
      <c r="BL20" s="41">
        <f t="shared" si="3"/>
        <v>1570</v>
      </c>
      <c r="BM20" s="41">
        <f t="shared" si="3"/>
        <v>3590</v>
      </c>
      <c r="BN20" s="41">
        <f t="shared" si="3"/>
        <v>5240</v>
      </c>
      <c r="BO20" s="41">
        <f t="shared" si="3"/>
        <v>8800</v>
      </c>
      <c r="BP20" s="41">
        <f t="shared" si="3"/>
        <v>2430</v>
      </c>
      <c r="BQ20" s="41">
        <f t="shared" si="3"/>
        <v>80</v>
      </c>
      <c r="BR20" s="41">
        <f t="shared" si="3"/>
        <v>150</v>
      </c>
      <c r="BS20" s="41">
        <f t="shared" si="3"/>
        <v>190</v>
      </c>
      <c r="BT20" s="41">
        <f t="shared" si="3"/>
        <v>250</v>
      </c>
      <c r="BU20" s="41">
        <f t="shared" si="3"/>
        <v>90</v>
      </c>
      <c r="BV20" s="41">
        <f t="shared" si="3"/>
        <v>100</v>
      </c>
      <c r="BW20" s="41">
        <f t="shared" si="3"/>
        <v>870</v>
      </c>
      <c r="BX20" s="41">
        <f t="shared" si="3"/>
        <v>5200</v>
      </c>
      <c r="BY20" s="41">
        <f t="shared" si="3"/>
        <v>210</v>
      </c>
      <c r="BZ20" s="41">
        <f t="shared" si="3"/>
        <v>140</v>
      </c>
      <c r="CA20" s="41">
        <f t="shared" si="3"/>
        <v>400</v>
      </c>
      <c r="CB20" s="41">
        <f t="shared" si="3"/>
        <v>370</v>
      </c>
      <c r="CC20" s="41">
        <f t="shared" si="3"/>
        <v>160</v>
      </c>
      <c r="CD20" s="41">
        <f t="shared" si="3"/>
        <v>280</v>
      </c>
      <c r="CE20" s="41">
        <f t="shared" si="3"/>
        <v>530</v>
      </c>
      <c r="CF20" s="41">
        <f t="shared" si="3"/>
        <v>110</v>
      </c>
      <c r="CG20" s="41">
        <f t="shared" si="3"/>
        <v>720</v>
      </c>
      <c r="CH20" s="41">
        <f t="shared" si="3"/>
        <v>3800</v>
      </c>
      <c r="CI20" s="41">
        <f t="shared" si="3"/>
        <v>400</v>
      </c>
      <c r="CJ20" s="41">
        <f t="shared" si="3"/>
        <v>190</v>
      </c>
      <c r="CK20" s="41">
        <f t="shared" si="3"/>
        <v>290</v>
      </c>
      <c r="CL20" s="41">
        <f t="shared" si="3"/>
        <v>1030</v>
      </c>
      <c r="CM20" s="41">
        <f t="shared" si="3"/>
        <v>90</v>
      </c>
      <c r="CN20" s="41">
        <f t="shared" si="3"/>
        <v>0</v>
      </c>
      <c r="CO20" s="41">
        <f t="shared" si="3"/>
        <v>10000</v>
      </c>
      <c r="CP20" s="41">
        <f t="shared" si="3"/>
        <v>0</v>
      </c>
      <c r="CQ20" s="41">
        <f t="shared" si="3"/>
        <v>0</v>
      </c>
      <c r="CR20" s="41">
        <f t="shared" si="3"/>
        <v>0</v>
      </c>
      <c r="CS20" s="41">
        <f t="shared" si="3"/>
        <v>0</v>
      </c>
      <c r="CT20" s="41">
        <f t="shared" si="3"/>
        <v>0</v>
      </c>
      <c r="CU20" s="41">
        <f t="shared" si="3"/>
        <v>0</v>
      </c>
      <c r="CV20" s="41">
        <f t="shared" si="3"/>
        <v>0</v>
      </c>
      <c r="CW20" s="41">
        <f t="shared" si="3"/>
        <v>0</v>
      </c>
      <c r="CX20" s="41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</row>
    <row r="21" spans="1:127" ht="53.25" customHeight="1">
      <c r="A21" s="43">
        <v>1</v>
      </c>
      <c r="B21" s="44" t="s">
        <v>141</v>
      </c>
      <c r="C21" s="44" t="s">
        <v>118</v>
      </c>
      <c r="D21" s="44" t="s">
        <v>142</v>
      </c>
      <c r="E21" s="45">
        <f t="shared" si="1"/>
        <v>48120</v>
      </c>
      <c r="F21" s="46"/>
      <c r="G21" s="46">
        <v>10</v>
      </c>
      <c r="H21" s="46">
        <v>480</v>
      </c>
      <c r="I21" s="46">
        <v>90</v>
      </c>
      <c r="J21" s="46">
        <v>70</v>
      </c>
      <c r="K21" s="46">
        <v>140</v>
      </c>
      <c r="L21" s="46">
        <v>190</v>
      </c>
      <c r="M21" s="46">
        <v>330</v>
      </c>
      <c r="N21" s="46">
        <v>80</v>
      </c>
      <c r="O21" s="46">
        <v>100</v>
      </c>
      <c r="P21" s="46">
        <v>0</v>
      </c>
      <c r="Q21" s="46">
        <v>90</v>
      </c>
      <c r="R21" s="46">
        <v>240</v>
      </c>
      <c r="S21" s="46">
        <v>400</v>
      </c>
      <c r="T21" s="46">
        <v>20</v>
      </c>
      <c r="U21" s="46">
        <v>590</v>
      </c>
      <c r="V21" s="46">
        <v>590</v>
      </c>
      <c r="W21" s="46">
        <v>120</v>
      </c>
      <c r="X21" s="46">
        <v>0</v>
      </c>
      <c r="Y21" s="46">
        <v>630</v>
      </c>
      <c r="Z21" s="46">
        <v>0</v>
      </c>
      <c r="AA21" s="46">
        <v>570</v>
      </c>
      <c r="AB21" s="46">
        <v>2180</v>
      </c>
      <c r="AC21" s="46">
        <v>3910</v>
      </c>
      <c r="AD21" s="46">
        <v>750</v>
      </c>
      <c r="AE21" s="46">
        <v>2390</v>
      </c>
      <c r="AF21" s="46">
        <v>3790</v>
      </c>
      <c r="AG21" s="46">
        <v>3380</v>
      </c>
      <c r="AH21" s="46">
        <v>480</v>
      </c>
      <c r="AI21" s="46">
        <v>0</v>
      </c>
      <c r="AJ21" s="46">
        <v>1090</v>
      </c>
      <c r="AK21" s="46">
        <v>1130</v>
      </c>
      <c r="AL21" s="46">
        <v>1980</v>
      </c>
      <c r="AM21" s="46">
        <v>1800</v>
      </c>
      <c r="AN21" s="46">
        <v>420</v>
      </c>
      <c r="AO21" s="46">
        <v>460</v>
      </c>
      <c r="AP21" s="46">
        <v>2370</v>
      </c>
      <c r="AQ21" s="46">
        <v>500</v>
      </c>
      <c r="AR21" s="46">
        <v>520</v>
      </c>
      <c r="AS21" s="46">
        <v>1730</v>
      </c>
      <c r="AT21" s="46">
        <v>670</v>
      </c>
      <c r="AU21" s="46">
        <v>1950</v>
      </c>
      <c r="AV21" s="46">
        <v>0</v>
      </c>
      <c r="AW21" s="46">
        <v>510</v>
      </c>
      <c r="AX21" s="46">
        <v>1320</v>
      </c>
      <c r="AY21" s="46">
        <v>310</v>
      </c>
      <c r="AZ21" s="46">
        <v>230</v>
      </c>
      <c r="BA21" s="46">
        <v>310</v>
      </c>
      <c r="BB21" s="46">
        <v>1240</v>
      </c>
      <c r="BC21" s="46">
        <v>450</v>
      </c>
      <c r="BD21" s="46">
        <v>240</v>
      </c>
      <c r="BE21" s="46">
        <v>0</v>
      </c>
      <c r="BF21" s="46">
        <v>380</v>
      </c>
      <c r="BG21" s="46">
        <v>880</v>
      </c>
      <c r="BH21" s="46">
        <v>350</v>
      </c>
      <c r="BI21" s="46">
        <v>310</v>
      </c>
      <c r="BJ21" s="46">
        <v>810</v>
      </c>
      <c r="BK21" s="46">
        <v>330</v>
      </c>
      <c r="BL21" s="46">
        <v>250</v>
      </c>
      <c r="BM21" s="46">
        <v>600</v>
      </c>
      <c r="BN21" s="46">
        <v>920</v>
      </c>
      <c r="BO21" s="46">
        <v>0</v>
      </c>
      <c r="BP21" s="46">
        <v>450</v>
      </c>
      <c r="BQ21" s="46">
        <v>10</v>
      </c>
      <c r="BR21" s="46">
        <v>20</v>
      </c>
      <c r="BS21" s="46">
        <v>80</v>
      </c>
      <c r="BT21" s="46">
        <v>110</v>
      </c>
      <c r="BU21" s="46">
        <v>90</v>
      </c>
      <c r="BV21" s="46">
        <v>90</v>
      </c>
      <c r="BW21" s="46">
        <v>150</v>
      </c>
      <c r="BX21" s="46">
        <v>0</v>
      </c>
      <c r="BY21" s="46">
        <v>90</v>
      </c>
      <c r="BZ21" s="46">
        <v>60</v>
      </c>
      <c r="CA21" s="46">
        <v>140</v>
      </c>
      <c r="CB21" s="46">
        <v>130</v>
      </c>
      <c r="CC21" s="46">
        <v>80</v>
      </c>
      <c r="CD21" s="46">
        <v>70</v>
      </c>
      <c r="CE21" s="46">
        <v>150</v>
      </c>
      <c r="CF21" s="46">
        <v>70</v>
      </c>
      <c r="CG21" s="46">
        <v>140</v>
      </c>
      <c r="CH21" s="46">
        <v>0</v>
      </c>
      <c r="CI21" s="46">
        <v>100</v>
      </c>
      <c r="CJ21" s="46">
        <v>40</v>
      </c>
      <c r="CK21" s="46">
        <v>60</v>
      </c>
      <c r="CL21" s="46">
        <v>240</v>
      </c>
      <c r="CM21" s="46">
        <v>70</v>
      </c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</row>
    <row r="22" spans="1:127" ht="53.25" customHeight="1">
      <c r="A22" s="43"/>
      <c r="B22" s="44"/>
      <c r="C22" s="44" t="s">
        <v>121</v>
      </c>
      <c r="D22" s="44" t="s">
        <v>142</v>
      </c>
      <c r="E22" s="45">
        <f t="shared" si="1"/>
        <v>230800</v>
      </c>
      <c r="F22" s="46"/>
      <c r="G22" s="46">
        <v>40</v>
      </c>
      <c r="H22" s="46">
        <v>2300</v>
      </c>
      <c r="I22" s="46">
        <v>20</v>
      </c>
      <c r="J22" s="46">
        <v>130</v>
      </c>
      <c r="K22" s="46">
        <v>270</v>
      </c>
      <c r="L22" s="46">
        <v>490</v>
      </c>
      <c r="M22" s="46">
        <v>1320</v>
      </c>
      <c r="N22" s="46">
        <v>60</v>
      </c>
      <c r="O22" s="46">
        <v>110</v>
      </c>
      <c r="P22" s="46">
        <v>0</v>
      </c>
      <c r="Q22" s="46">
        <v>130</v>
      </c>
      <c r="R22" s="46">
        <v>870</v>
      </c>
      <c r="S22" s="46">
        <v>2090</v>
      </c>
      <c r="T22" s="46">
        <v>120</v>
      </c>
      <c r="U22" s="46">
        <v>3060</v>
      </c>
      <c r="V22" s="46">
        <v>3030</v>
      </c>
      <c r="W22" s="46">
        <v>240</v>
      </c>
      <c r="X22" s="46">
        <v>20</v>
      </c>
      <c r="Y22" s="46">
        <v>3250</v>
      </c>
      <c r="Z22" s="46">
        <v>0</v>
      </c>
      <c r="AA22" s="46">
        <v>2570</v>
      </c>
      <c r="AB22" s="46">
        <v>11240</v>
      </c>
      <c r="AC22" s="46">
        <v>20010</v>
      </c>
      <c r="AD22" s="46">
        <v>3650</v>
      </c>
      <c r="AE22" s="46">
        <v>11990</v>
      </c>
      <c r="AF22" s="46">
        <v>19490</v>
      </c>
      <c r="AG22" s="46">
        <v>17470</v>
      </c>
      <c r="AH22" s="46">
        <v>2250</v>
      </c>
      <c r="AI22" s="46">
        <v>0</v>
      </c>
      <c r="AJ22" s="46">
        <v>5340</v>
      </c>
      <c r="AK22" s="46">
        <v>5820</v>
      </c>
      <c r="AL22" s="46">
        <v>10080</v>
      </c>
      <c r="AM22" s="46">
        <v>8850</v>
      </c>
      <c r="AN22" s="46">
        <v>2150</v>
      </c>
      <c r="AO22" s="46">
        <v>1920</v>
      </c>
      <c r="AP22" s="46">
        <v>11910</v>
      </c>
      <c r="AQ22" s="46">
        <v>2120</v>
      </c>
      <c r="AR22" s="46">
        <v>2350</v>
      </c>
      <c r="AS22" s="46">
        <v>8930</v>
      </c>
      <c r="AT22" s="46">
        <v>3140</v>
      </c>
      <c r="AU22" s="46">
        <v>9620</v>
      </c>
      <c r="AV22" s="46">
        <v>0</v>
      </c>
      <c r="AW22" s="46">
        <v>2500</v>
      </c>
      <c r="AX22" s="46">
        <v>6740</v>
      </c>
      <c r="AY22" s="46">
        <v>1260</v>
      </c>
      <c r="AZ22" s="46">
        <v>1030</v>
      </c>
      <c r="BA22" s="46">
        <v>1610</v>
      </c>
      <c r="BB22" s="46">
        <v>6350</v>
      </c>
      <c r="BC22" s="46">
        <v>2100</v>
      </c>
      <c r="BD22" s="46">
        <v>930</v>
      </c>
      <c r="BE22" s="46">
        <v>0</v>
      </c>
      <c r="BF22" s="46">
        <v>1680</v>
      </c>
      <c r="BG22" s="46">
        <v>4490</v>
      </c>
      <c r="BH22" s="46">
        <v>1720</v>
      </c>
      <c r="BI22" s="46">
        <v>1380</v>
      </c>
      <c r="BJ22" s="46">
        <v>3900</v>
      </c>
      <c r="BK22" s="46">
        <v>1390</v>
      </c>
      <c r="BL22" s="46">
        <v>1320</v>
      </c>
      <c r="BM22" s="46">
        <v>2990</v>
      </c>
      <c r="BN22" s="46">
        <v>4320</v>
      </c>
      <c r="BO22" s="46">
        <v>0</v>
      </c>
      <c r="BP22" s="46">
        <v>1980</v>
      </c>
      <c r="BQ22" s="46">
        <v>70</v>
      </c>
      <c r="BR22" s="46">
        <v>130</v>
      </c>
      <c r="BS22" s="46">
        <v>110</v>
      </c>
      <c r="BT22" s="46">
        <v>140</v>
      </c>
      <c r="BU22" s="46">
        <v>0</v>
      </c>
      <c r="BV22" s="46">
        <v>10</v>
      </c>
      <c r="BW22" s="46">
        <v>720</v>
      </c>
      <c r="BX22" s="46">
        <v>0</v>
      </c>
      <c r="BY22" s="46">
        <v>120</v>
      </c>
      <c r="BZ22" s="46">
        <v>80</v>
      </c>
      <c r="CA22" s="46">
        <v>260</v>
      </c>
      <c r="CB22" s="46">
        <v>240</v>
      </c>
      <c r="CC22" s="46">
        <v>80</v>
      </c>
      <c r="CD22" s="46">
        <v>210</v>
      </c>
      <c r="CE22" s="46">
        <v>380</v>
      </c>
      <c r="CF22" s="46">
        <v>40</v>
      </c>
      <c r="CG22" s="46">
        <v>580</v>
      </c>
      <c r="CH22" s="46">
        <v>0</v>
      </c>
      <c r="CI22" s="46">
        <v>300</v>
      </c>
      <c r="CJ22" s="46">
        <v>150</v>
      </c>
      <c r="CK22" s="46">
        <v>230</v>
      </c>
      <c r="CL22" s="46">
        <v>790</v>
      </c>
      <c r="CM22" s="46">
        <v>20</v>
      </c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</row>
    <row r="23" spans="1:127" ht="53.25" customHeight="1">
      <c r="A23" s="43"/>
      <c r="B23" s="44"/>
      <c r="C23" s="44" t="s">
        <v>124</v>
      </c>
      <c r="D23" s="44" t="s">
        <v>123</v>
      </c>
      <c r="E23" s="45">
        <f t="shared" si="1"/>
        <v>63000</v>
      </c>
      <c r="F23" s="46">
        <v>1300</v>
      </c>
      <c r="G23" s="50"/>
      <c r="H23" s="50"/>
      <c r="I23" s="50"/>
      <c r="J23" s="50"/>
      <c r="K23" s="50"/>
      <c r="L23" s="50"/>
      <c r="M23" s="50"/>
      <c r="N23" s="50"/>
      <c r="O23" s="50"/>
      <c r="P23" s="46">
        <v>3500</v>
      </c>
      <c r="Q23" s="50"/>
      <c r="R23" s="50"/>
      <c r="S23" s="50"/>
      <c r="T23" s="50"/>
      <c r="U23" s="50"/>
      <c r="V23" s="50"/>
      <c r="W23" s="50"/>
      <c r="X23" s="50"/>
      <c r="Y23" s="50"/>
      <c r="Z23" s="46">
        <v>24200</v>
      </c>
      <c r="AA23" s="50"/>
      <c r="AB23" s="50"/>
      <c r="AC23" s="50"/>
      <c r="AD23" s="50"/>
      <c r="AE23" s="50"/>
      <c r="AF23" s="50"/>
      <c r="AG23" s="50"/>
      <c r="AH23" s="50"/>
      <c r="AI23" s="46">
        <v>19700</v>
      </c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46">
        <v>6100</v>
      </c>
      <c r="AW23" s="50"/>
      <c r="AX23" s="50"/>
      <c r="AY23" s="50"/>
      <c r="AZ23" s="50"/>
      <c r="BA23" s="50"/>
      <c r="BB23" s="50"/>
      <c r="BC23" s="50"/>
      <c r="BD23" s="50"/>
      <c r="BE23" s="46">
        <v>6300</v>
      </c>
      <c r="BF23" s="50"/>
      <c r="BG23" s="50"/>
      <c r="BH23" s="50"/>
      <c r="BI23" s="50"/>
      <c r="BJ23" s="50"/>
      <c r="BK23" s="50"/>
      <c r="BL23" s="50"/>
      <c r="BM23" s="50"/>
      <c r="BN23" s="50"/>
      <c r="BO23" s="46">
        <v>900</v>
      </c>
      <c r="BP23" s="50"/>
      <c r="BQ23" s="50"/>
      <c r="BR23" s="50"/>
      <c r="BS23" s="50"/>
      <c r="BT23" s="50"/>
      <c r="BU23" s="50"/>
      <c r="BV23" s="50"/>
      <c r="BW23" s="50"/>
      <c r="BX23" s="46">
        <v>500</v>
      </c>
      <c r="BY23" s="50"/>
      <c r="BZ23" s="50"/>
      <c r="CA23" s="50"/>
      <c r="CB23" s="50"/>
      <c r="CC23" s="46"/>
      <c r="CD23" s="50"/>
      <c r="CE23" s="50"/>
      <c r="CF23" s="46"/>
      <c r="CG23" s="46"/>
      <c r="CH23" s="46">
        <v>500</v>
      </c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</row>
    <row r="24" spans="1:127" ht="53.25" customHeight="1">
      <c r="A24" s="43">
        <v>2</v>
      </c>
      <c r="B24" s="52" t="s">
        <v>130</v>
      </c>
      <c r="C24" s="51" t="s">
        <v>126</v>
      </c>
      <c r="D24" s="51" t="s">
        <v>143</v>
      </c>
      <c r="E24" s="45">
        <f t="shared" si="1"/>
        <v>10000</v>
      </c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3"/>
      <c r="Q24" s="54"/>
      <c r="R24" s="54"/>
      <c r="S24" s="54"/>
      <c r="T24" s="54"/>
      <c r="U24" s="54"/>
      <c r="V24" s="54"/>
      <c r="W24" s="54"/>
      <c r="X24" s="54"/>
      <c r="Y24" s="54"/>
      <c r="Z24" s="53"/>
      <c r="AA24" s="54"/>
      <c r="AB24" s="54"/>
      <c r="AC24" s="54"/>
      <c r="AD24" s="54"/>
      <c r="AE24" s="54"/>
      <c r="AF24" s="54"/>
      <c r="AG24" s="54"/>
      <c r="AH24" s="54"/>
      <c r="AI24" s="53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3"/>
      <c r="AW24" s="54"/>
      <c r="AX24" s="54"/>
      <c r="AY24" s="54"/>
      <c r="AZ24" s="54"/>
      <c r="BA24" s="54"/>
      <c r="BB24" s="54"/>
      <c r="BC24" s="54"/>
      <c r="BD24" s="54"/>
      <c r="BE24" s="53"/>
      <c r="BF24" s="54"/>
      <c r="BG24" s="54"/>
      <c r="BH24" s="54"/>
      <c r="BI24" s="54"/>
      <c r="BJ24" s="54"/>
      <c r="BK24" s="54"/>
      <c r="BL24" s="54"/>
      <c r="BM24" s="54"/>
      <c r="BN24" s="54"/>
      <c r="BO24" s="53"/>
      <c r="BP24" s="54"/>
      <c r="BQ24" s="54"/>
      <c r="BR24" s="54"/>
      <c r="BS24" s="54"/>
      <c r="BT24" s="54"/>
      <c r="BU24" s="54"/>
      <c r="BV24" s="54"/>
      <c r="BW24" s="54"/>
      <c r="BX24" s="53"/>
      <c r="BY24" s="54"/>
      <c r="BZ24" s="54"/>
      <c r="CA24" s="54"/>
      <c r="CB24" s="54"/>
      <c r="CC24" s="53"/>
      <c r="CD24" s="54"/>
      <c r="CE24" s="54"/>
      <c r="CF24" s="53"/>
      <c r="CG24" s="53"/>
      <c r="CH24" s="53"/>
      <c r="CI24" s="53"/>
      <c r="CJ24" s="53"/>
      <c r="CK24" s="53"/>
      <c r="CL24" s="53"/>
      <c r="CM24" s="53"/>
      <c r="CN24" s="53"/>
      <c r="CO24" s="53">
        <f>20*500</f>
        <v>10000</v>
      </c>
      <c r="CP24" s="53"/>
      <c r="CQ24" s="53"/>
      <c r="CR24" s="53"/>
      <c r="CS24" s="53"/>
      <c r="CT24" s="53"/>
      <c r="CU24" s="53"/>
      <c r="CV24" s="53"/>
      <c r="CW24" s="53"/>
      <c r="CX24" s="53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</row>
    <row r="25" spans="1:127" ht="53.25" customHeight="1">
      <c r="A25" s="43">
        <v>3</v>
      </c>
      <c r="B25" s="44" t="s">
        <v>134</v>
      </c>
      <c r="C25" s="51" t="s">
        <v>135</v>
      </c>
      <c r="D25" s="44" t="s">
        <v>136</v>
      </c>
      <c r="E25" s="45">
        <f t="shared" si="1"/>
        <v>522200</v>
      </c>
      <c r="F25" s="46">
        <v>10600</v>
      </c>
      <c r="G25" s="50"/>
      <c r="H25" s="50"/>
      <c r="I25" s="50"/>
      <c r="J25" s="50"/>
      <c r="K25" s="50"/>
      <c r="L25" s="50"/>
      <c r="M25" s="50"/>
      <c r="N25" s="50"/>
      <c r="O25" s="50"/>
      <c r="P25" s="46">
        <v>25300</v>
      </c>
      <c r="Q25" s="50"/>
      <c r="R25" s="50"/>
      <c r="S25" s="50"/>
      <c r="T25" s="50"/>
      <c r="U25" s="50"/>
      <c r="V25" s="50"/>
      <c r="W25" s="50"/>
      <c r="X25" s="50"/>
      <c r="Y25" s="50"/>
      <c r="Z25" s="46">
        <v>201700</v>
      </c>
      <c r="AA25" s="50"/>
      <c r="AB25" s="50"/>
      <c r="AC25" s="50"/>
      <c r="AD25" s="50"/>
      <c r="AE25" s="50"/>
      <c r="AF25" s="50"/>
      <c r="AG25" s="50"/>
      <c r="AH25" s="50"/>
      <c r="AI25" s="46">
        <v>164700</v>
      </c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46">
        <v>51400</v>
      </c>
      <c r="AW25" s="50"/>
      <c r="AX25" s="50"/>
      <c r="AY25" s="50"/>
      <c r="AZ25" s="50"/>
      <c r="BA25" s="50"/>
      <c r="BB25" s="50"/>
      <c r="BC25" s="50"/>
      <c r="BD25" s="50"/>
      <c r="BE25" s="46">
        <v>52600</v>
      </c>
      <c r="BF25" s="50"/>
      <c r="BG25" s="50"/>
      <c r="BH25" s="50"/>
      <c r="BI25" s="50"/>
      <c r="BJ25" s="50"/>
      <c r="BK25" s="50"/>
      <c r="BL25" s="50"/>
      <c r="BM25" s="50"/>
      <c r="BN25" s="50"/>
      <c r="BO25" s="46">
        <v>7900</v>
      </c>
      <c r="BP25" s="50"/>
      <c r="BQ25" s="50"/>
      <c r="BR25" s="50"/>
      <c r="BS25" s="50"/>
      <c r="BT25" s="50"/>
      <c r="BU25" s="50"/>
      <c r="BV25" s="50"/>
      <c r="BW25" s="50"/>
      <c r="BX25" s="46">
        <v>4700</v>
      </c>
      <c r="BY25" s="50"/>
      <c r="BZ25" s="50"/>
      <c r="CA25" s="50"/>
      <c r="CB25" s="50"/>
      <c r="CC25" s="46"/>
      <c r="CD25" s="50"/>
      <c r="CE25" s="50"/>
      <c r="CF25" s="46"/>
      <c r="CG25" s="46"/>
      <c r="CH25" s="46">
        <v>3300</v>
      </c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</row>
    <row r="26" spans="1:127" ht="53.25" customHeight="1">
      <c r="A26" s="39"/>
      <c r="B26" s="40" t="s">
        <v>144</v>
      </c>
      <c r="C26" s="41"/>
      <c r="D26" s="41"/>
      <c r="E26" s="41">
        <f t="shared" si="1"/>
        <v>877910</v>
      </c>
      <c r="F26" s="41">
        <f t="shared" ref="F26:CW26" si="4">SUM(F27:F32)</f>
        <v>20900</v>
      </c>
      <c r="G26" s="41">
        <f t="shared" si="4"/>
        <v>190</v>
      </c>
      <c r="H26" s="41">
        <f t="shared" si="4"/>
        <v>520</v>
      </c>
      <c r="I26" s="41">
        <f t="shared" si="4"/>
        <v>60</v>
      </c>
      <c r="J26" s="41">
        <f t="shared" si="4"/>
        <v>110</v>
      </c>
      <c r="K26" s="41">
        <f t="shared" si="4"/>
        <v>120</v>
      </c>
      <c r="L26" s="41">
        <f t="shared" si="4"/>
        <v>630</v>
      </c>
      <c r="M26" s="41">
        <f t="shared" si="4"/>
        <v>350</v>
      </c>
      <c r="N26" s="41">
        <f t="shared" si="4"/>
        <v>110</v>
      </c>
      <c r="O26" s="41">
        <f t="shared" si="4"/>
        <v>90</v>
      </c>
      <c r="P26" s="41">
        <f t="shared" si="4"/>
        <v>0</v>
      </c>
      <c r="Q26" s="41">
        <f t="shared" si="4"/>
        <v>0</v>
      </c>
      <c r="R26" s="41">
        <f t="shared" si="4"/>
        <v>0</v>
      </c>
      <c r="S26" s="41">
        <f t="shared" si="4"/>
        <v>0</v>
      </c>
      <c r="T26" s="41">
        <f t="shared" si="4"/>
        <v>0</v>
      </c>
      <c r="U26" s="41">
        <f t="shared" si="4"/>
        <v>0</v>
      </c>
      <c r="V26" s="41">
        <f t="shared" si="4"/>
        <v>0</v>
      </c>
      <c r="W26" s="41">
        <f t="shared" si="4"/>
        <v>0</v>
      </c>
      <c r="X26" s="41">
        <f t="shared" si="4"/>
        <v>0</v>
      </c>
      <c r="Y26" s="41">
        <f t="shared" si="4"/>
        <v>0</v>
      </c>
      <c r="Z26" s="41">
        <f t="shared" si="4"/>
        <v>22700</v>
      </c>
      <c r="AA26" s="41">
        <f t="shared" si="4"/>
        <v>310</v>
      </c>
      <c r="AB26" s="41">
        <f t="shared" si="4"/>
        <v>1230</v>
      </c>
      <c r="AC26" s="41">
        <f t="shared" si="4"/>
        <v>230</v>
      </c>
      <c r="AD26" s="41">
        <f t="shared" si="4"/>
        <v>20</v>
      </c>
      <c r="AE26" s="41">
        <f t="shared" si="4"/>
        <v>90</v>
      </c>
      <c r="AF26" s="41">
        <f t="shared" si="4"/>
        <v>120</v>
      </c>
      <c r="AG26" s="41">
        <f t="shared" si="4"/>
        <v>110</v>
      </c>
      <c r="AH26" s="41">
        <f t="shared" si="4"/>
        <v>90</v>
      </c>
      <c r="AI26" s="41">
        <f t="shared" si="4"/>
        <v>12000</v>
      </c>
      <c r="AJ26" s="41">
        <f t="shared" si="4"/>
        <v>70</v>
      </c>
      <c r="AK26" s="41">
        <f t="shared" si="4"/>
        <v>220</v>
      </c>
      <c r="AL26" s="41">
        <f t="shared" si="4"/>
        <v>150</v>
      </c>
      <c r="AM26" s="41">
        <f t="shared" si="4"/>
        <v>130</v>
      </c>
      <c r="AN26" s="41">
        <f t="shared" si="4"/>
        <v>70</v>
      </c>
      <c r="AO26" s="41">
        <f t="shared" si="4"/>
        <v>110</v>
      </c>
      <c r="AP26" s="41">
        <f t="shared" si="4"/>
        <v>100</v>
      </c>
      <c r="AQ26" s="41">
        <f t="shared" si="4"/>
        <v>80</v>
      </c>
      <c r="AR26" s="41">
        <f t="shared" si="4"/>
        <v>140</v>
      </c>
      <c r="AS26" s="41">
        <f t="shared" si="4"/>
        <v>240</v>
      </c>
      <c r="AT26" s="41">
        <f t="shared" si="4"/>
        <v>100</v>
      </c>
      <c r="AU26" s="41">
        <f t="shared" si="4"/>
        <v>130</v>
      </c>
      <c r="AV26" s="41">
        <f t="shared" si="4"/>
        <v>3700</v>
      </c>
      <c r="AW26" s="41">
        <f t="shared" si="4"/>
        <v>70</v>
      </c>
      <c r="AX26" s="41">
        <f t="shared" si="4"/>
        <v>110</v>
      </c>
      <c r="AY26" s="41">
        <f t="shared" si="4"/>
        <v>120</v>
      </c>
      <c r="AZ26" s="41">
        <f t="shared" si="4"/>
        <v>80</v>
      </c>
      <c r="BA26" s="41">
        <f t="shared" si="4"/>
        <v>60</v>
      </c>
      <c r="BB26" s="41">
        <f t="shared" si="4"/>
        <v>40</v>
      </c>
      <c r="BC26" s="41">
        <f t="shared" si="4"/>
        <v>160</v>
      </c>
      <c r="BD26" s="41">
        <f t="shared" si="4"/>
        <v>90</v>
      </c>
      <c r="BE26" s="41">
        <f t="shared" si="4"/>
        <v>23100</v>
      </c>
      <c r="BF26" s="41">
        <f t="shared" si="4"/>
        <v>170</v>
      </c>
      <c r="BG26" s="41">
        <f t="shared" si="4"/>
        <v>240</v>
      </c>
      <c r="BH26" s="41">
        <f t="shared" si="4"/>
        <v>510</v>
      </c>
      <c r="BI26" s="41">
        <f t="shared" si="4"/>
        <v>190</v>
      </c>
      <c r="BJ26" s="41">
        <f t="shared" si="4"/>
        <v>270</v>
      </c>
      <c r="BK26" s="41">
        <f t="shared" si="4"/>
        <v>620</v>
      </c>
      <c r="BL26" s="41">
        <f t="shared" si="4"/>
        <v>200</v>
      </c>
      <c r="BM26" s="41">
        <f t="shared" si="4"/>
        <v>110</v>
      </c>
      <c r="BN26" s="41">
        <f t="shared" si="4"/>
        <v>210</v>
      </c>
      <c r="BO26" s="41">
        <f t="shared" si="4"/>
        <v>41800</v>
      </c>
      <c r="BP26" s="41">
        <f t="shared" si="4"/>
        <v>1680</v>
      </c>
      <c r="BQ26" s="41">
        <f t="shared" si="4"/>
        <v>260</v>
      </c>
      <c r="BR26" s="41">
        <f t="shared" si="4"/>
        <v>830</v>
      </c>
      <c r="BS26" s="41">
        <f t="shared" si="4"/>
        <v>460</v>
      </c>
      <c r="BT26" s="41">
        <f t="shared" si="4"/>
        <v>290</v>
      </c>
      <c r="BU26" s="41">
        <f t="shared" si="4"/>
        <v>80</v>
      </c>
      <c r="BV26" s="41">
        <f t="shared" si="4"/>
        <v>80</v>
      </c>
      <c r="BW26" s="41">
        <f t="shared" si="4"/>
        <v>480</v>
      </c>
      <c r="BX26" s="41">
        <f t="shared" si="4"/>
        <v>20400</v>
      </c>
      <c r="BY26" s="41">
        <f t="shared" si="4"/>
        <v>460</v>
      </c>
      <c r="BZ26" s="41">
        <f t="shared" si="4"/>
        <v>140</v>
      </c>
      <c r="CA26" s="41">
        <f t="shared" si="4"/>
        <v>460</v>
      </c>
      <c r="CB26" s="41">
        <f t="shared" si="4"/>
        <v>130</v>
      </c>
      <c r="CC26" s="41">
        <f t="shared" si="4"/>
        <v>90</v>
      </c>
      <c r="CD26" s="41">
        <f t="shared" si="4"/>
        <v>100</v>
      </c>
      <c r="CE26" s="41">
        <f t="shared" si="4"/>
        <v>230</v>
      </c>
      <c r="CF26" s="41">
        <f t="shared" si="4"/>
        <v>200</v>
      </c>
      <c r="CG26" s="41">
        <f t="shared" si="4"/>
        <v>300</v>
      </c>
      <c r="CH26" s="41">
        <f t="shared" si="4"/>
        <v>31000</v>
      </c>
      <c r="CI26" s="41">
        <f t="shared" si="4"/>
        <v>540</v>
      </c>
      <c r="CJ26" s="41">
        <f t="shared" si="4"/>
        <v>750</v>
      </c>
      <c r="CK26" s="41">
        <f t="shared" si="4"/>
        <v>750</v>
      </c>
      <c r="CL26" s="41">
        <f t="shared" si="4"/>
        <v>560</v>
      </c>
      <c r="CM26" s="41">
        <f t="shared" si="4"/>
        <v>270</v>
      </c>
      <c r="CN26" s="41">
        <f t="shared" si="4"/>
        <v>404000</v>
      </c>
      <c r="CO26" s="41">
        <f t="shared" si="4"/>
        <v>0</v>
      </c>
      <c r="CP26" s="41">
        <f t="shared" si="4"/>
        <v>17000</v>
      </c>
      <c r="CQ26" s="41">
        <f t="shared" si="4"/>
        <v>17000</v>
      </c>
      <c r="CR26" s="41">
        <f t="shared" si="4"/>
        <v>17000</v>
      </c>
      <c r="CS26" s="41">
        <f t="shared" si="4"/>
        <v>17000</v>
      </c>
      <c r="CT26" s="41">
        <f t="shared" si="4"/>
        <v>167000</v>
      </c>
      <c r="CU26" s="41">
        <f t="shared" si="4"/>
        <v>17000</v>
      </c>
      <c r="CV26" s="41">
        <f t="shared" si="4"/>
        <v>17000</v>
      </c>
      <c r="CW26" s="41">
        <f t="shared" si="4"/>
        <v>11000</v>
      </c>
      <c r="CX26" s="41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</row>
    <row r="27" spans="1:127" ht="53.25" customHeight="1">
      <c r="A27" s="43">
        <v>1</v>
      </c>
      <c r="B27" s="44" t="s">
        <v>117</v>
      </c>
      <c r="C27" s="44" t="s">
        <v>121</v>
      </c>
      <c r="D27" s="44" t="s">
        <v>119</v>
      </c>
      <c r="E27" s="45">
        <f t="shared" si="1"/>
        <v>18310</v>
      </c>
      <c r="F27" s="46"/>
      <c r="G27" s="46">
        <v>190</v>
      </c>
      <c r="H27" s="46">
        <v>520</v>
      </c>
      <c r="I27" s="46">
        <v>60</v>
      </c>
      <c r="J27" s="46">
        <v>110</v>
      </c>
      <c r="K27" s="46">
        <v>120</v>
      </c>
      <c r="L27" s="46">
        <v>630</v>
      </c>
      <c r="M27" s="46">
        <v>350</v>
      </c>
      <c r="N27" s="46">
        <v>110</v>
      </c>
      <c r="O27" s="46">
        <v>90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310</v>
      </c>
      <c r="AB27" s="46">
        <v>1230</v>
      </c>
      <c r="AC27" s="46">
        <v>230</v>
      </c>
      <c r="AD27" s="46">
        <v>20</v>
      </c>
      <c r="AE27" s="46">
        <v>90</v>
      </c>
      <c r="AF27" s="46">
        <v>120</v>
      </c>
      <c r="AG27" s="46">
        <v>110</v>
      </c>
      <c r="AH27" s="46">
        <v>90</v>
      </c>
      <c r="AI27" s="46">
        <v>0</v>
      </c>
      <c r="AJ27" s="46">
        <v>70</v>
      </c>
      <c r="AK27" s="46">
        <v>220</v>
      </c>
      <c r="AL27" s="46">
        <v>150</v>
      </c>
      <c r="AM27" s="46">
        <v>130</v>
      </c>
      <c r="AN27" s="46">
        <v>70</v>
      </c>
      <c r="AO27" s="46">
        <v>110</v>
      </c>
      <c r="AP27" s="46">
        <v>100</v>
      </c>
      <c r="AQ27" s="46">
        <v>80</v>
      </c>
      <c r="AR27" s="46">
        <v>140</v>
      </c>
      <c r="AS27" s="46">
        <v>240</v>
      </c>
      <c r="AT27" s="46">
        <v>100</v>
      </c>
      <c r="AU27" s="46">
        <v>130</v>
      </c>
      <c r="AV27" s="46">
        <v>0</v>
      </c>
      <c r="AW27" s="46">
        <v>70</v>
      </c>
      <c r="AX27" s="46">
        <v>110</v>
      </c>
      <c r="AY27" s="46">
        <v>120</v>
      </c>
      <c r="AZ27" s="46">
        <v>80</v>
      </c>
      <c r="BA27" s="46">
        <v>60</v>
      </c>
      <c r="BB27" s="46">
        <v>40</v>
      </c>
      <c r="BC27" s="46">
        <v>160</v>
      </c>
      <c r="BD27" s="46">
        <v>90</v>
      </c>
      <c r="BE27" s="46">
        <v>0</v>
      </c>
      <c r="BF27" s="46">
        <v>170</v>
      </c>
      <c r="BG27" s="46">
        <v>240</v>
      </c>
      <c r="BH27" s="46">
        <v>510</v>
      </c>
      <c r="BI27" s="46">
        <v>190</v>
      </c>
      <c r="BJ27" s="46">
        <v>270</v>
      </c>
      <c r="BK27" s="46">
        <v>620</v>
      </c>
      <c r="BL27" s="46">
        <v>200</v>
      </c>
      <c r="BM27" s="46">
        <v>110</v>
      </c>
      <c r="BN27" s="46">
        <v>210</v>
      </c>
      <c r="BO27" s="46">
        <v>0</v>
      </c>
      <c r="BP27" s="46">
        <v>1680</v>
      </c>
      <c r="BQ27" s="46">
        <v>260</v>
      </c>
      <c r="BR27" s="46">
        <v>830</v>
      </c>
      <c r="BS27" s="46">
        <v>460</v>
      </c>
      <c r="BT27" s="46">
        <v>290</v>
      </c>
      <c r="BU27" s="46">
        <v>80</v>
      </c>
      <c r="BV27" s="46">
        <v>80</v>
      </c>
      <c r="BW27" s="46">
        <v>480</v>
      </c>
      <c r="BX27" s="46">
        <v>0</v>
      </c>
      <c r="BY27" s="46">
        <v>460</v>
      </c>
      <c r="BZ27" s="46">
        <v>140</v>
      </c>
      <c r="CA27" s="46">
        <v>460</v>
      </c>
      <c r="CB27" s="46">
        <v>130</v>
      </c>
      <c r="CC27" s="46">
        <v>90</v>
      </c>
      <c r="CD27" s="46">
        <v>100</v>
      </c>
      <c r="CE27" s="46">
        <v>230</v>
      </c>
      <c r="CF27" s="46">
        <v>200</v>
      </c>
      <c r="CG27" s="46">
        <v>300</v>
      </c>
      <c r="CH27" s="46">
        <v>0</v>
      </c>
      <c r="CI27" s="46">
        <v>540</v>
      </c>
      <c r="CJ27" s="46">
        <v>750</v>
      </c>
      <c r="CK27" s="46">
        <v>750</v>
      </c>
      <c r="CL27" s="46">
        <v>560</v>
      </c>
      <c r="CM27" s="46">
        <v>270</v>
      </c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</row>
    <row r="28" spans="1:127" ht="53.25" customHeight="1">
      <c r="A28" s="43"/>
      <c r="B28" s="44"/>
      <c r="C28" s="44" t="s">
        <v>124</v>
      </c>
      <c r="D28" s="44" t="s">
        <v>123</v>
      </c>
      <c r="E28" s="45">
        <f t="shared" si="1"/>
        <v>17300</v>
      </c>
      <c r="F28" s="46">
        <v>2100</v>
      </c>
      <c r="G28" s="50"/>
      <c r="H28" s="50"/>
      <c r="I28" s="50"/>
      <c r="J28" s="50"/>
      <c r="K28" s="50"/>
      <c r="L28" s="50"/>
      <c r="M28" s="50"/>
      <c r="N28" s="50"/>
      <c r="O28" s="50"/>
      <c r="P28" s="46"/>
      <c r="Q28" s="50"/>
      <c r="R28" s="50"/>
      <c r="S28" s="50"/>
      <c r="T28" s="50"/>
      <c r="U28" s="50"/>
      <c r="V28" s="50"/>
      <c r="W28" s="50"/>
      <c r="X28" s="50"/>
      <c r="Y28" s="50"/>
      <c r="Z28" s="46">
        <v>2200</v>
      </c>
      <c r="AA28" s="50"/>
      <c r="AB28" s="50"/>
      <c r="AC28" s="50"/>
      <c r="AD28" s="50"/>
      <c r="AE28" s="50"/>
      <c r="AF28" s="50"/>
      <c r="AG28" s="50"/>
      <c r="AH28" s="50"/>
      <c r="AI28" s="46">
        <v>1200</v>
      </c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46">
        <v>400</v>
      </c>
      <c r="AW28" s="50"/>
      <c r="AX28" s="50"/>
      <c r="AY28" s="50"/>
      <c r="AZ28" s="50"/>
      <c r="BA28" s="50"/>
      <c r="BB28" s="50"/>
      <c r="BC28" s="50"/>
      <c r="BD28" s="50"/>
      <c r="BE28" s="46">
        <v>2300</v>
      </c>
      <c r="BF28" s="50"/>
      <c r="BG28" s="50"/>
      <c r="BH28" s="50"/>
      <c r="BI28" s="50"/>
      <c r="BJ28" s="50"/>
      <c r="BK28" s="50"/>
      <c r="BL28" s="50"/>
      <c r="BM28" s="50"/>
      <c r="BN28" s="50"/>
      <c r="BO28" s="46">
        <v>4100</v>
      </c>
      <c r="BP28" s="50"/>
      <c r="BQ28" s="50"/>
      <c r="BR28" s="50"/>
      <c r="BS28" s="50"/>
      <c r="BT28" s="50"/>
      <c r="BU28" s="50"/>
      <c r="BV28" s="50"/>
      <c r="BW28" s="50"/>
      <c r="BX28" s="46">
        <v>2000</v>
      </c>
      <c r="BY28" s="50"/>
      <c r="BZ28" s="50"/>
      <c r="CA28" s="50"/>
      <c r="CB28" s="50"/>
      <c r="CC28" s="46"/>
      <c r="CD28" s="50"/>
      <c r="CE28" s="50"/>
      <c r="CF28" s="46"/>
      <c r="CG28" s="46"/>
      <c r="CH28" s="46">
        <v>3000</v>
      </c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</row>
    <row r="29" spans="1:127" ht="53.25" customHeight="1">
      <c r="A29" s="43">
        <v>2</v>
      </c>
      <c r="B29" s="44" t="s">
        <v>145</v>
      </c>
      <c r="C29" s="51" t="s">
        <v>126</v>
      </c>
      <c r="D29" s="51" t="s">
        <v>146</v>
      </c>
      <c r="E29" s="45">
        <f t="shared" si="1"/>
        <v>309000</v>
      </c>
      <c r="F29" s="46"/>
      <c r="G29" s="50"/>
      <c r="H29" s="50"/>
      <c r="I29" s="50"/>
      <c r="J29" s="50"/>
      <c r="K29" s="50"/>
      <c r="L29" s="50"/>
      <c r="M29" s="50"/>
      <c r="N29" s="50"/>
      <c r="O29" s="50"/>
      <c r="P29" s="46"/>
      <c r="Q29" s="50"/>
      <c r="R29" s="50"/>
      <c r="S29" s="50"/>
      <c r="T29" s="50"/>
      <c r="U29" s="50"/>
      <c r="V29" s="50"/>
      <c r="W29" s="50"/>
      <c r="X29" s="50"/>
      <c r="Y29" s="50"/>
      <c r="Z29" s="46"/>
      <c r="AA29" s="50"/>
      <c r="AB29" s="50"/>
      <c r="AC29" s="50"/>
      <c r="AD29" s="50"/>
      <c r="AE29" s="50"/>
      <c r="AF29" s="50"/>
      <c r="AG29" s="50"/>
      <c r="AH29" s="50"/>
      <c r="AI29" s="46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46"/>
      <c r="AW29" s="50"/>
      <c r="AX29" s="50"/>
      <c r="AY29" s="50"/>
      <c r="AZ29" s="50"/>
      <c r="BA29" s="50"/>
      <c r="BB29" s="50"/>
      <c r="BC29" s="50"/>
      <c r="BD29" s="50"/>
      <c r="BE29" s="46"/>
      <c r="BF29" s="50"/>
      <c r="BG29" s="50"/>
      <c r="BH29" s="50"/>
      <c r="BI29" s="50"/>
      <c r="BJ29" s="50"/>
      <c r="BK29" s="50"/>
      <c r="BL29" s="50"/>
      <c r="BM29" s="50"/>
      <c r="BN29" s="50"/>
      <c r="BO29" s="46"/>
      <c r="BP29" s="50"/>
      <c r="BQ29" s="50"/>
      <c r="BR29" s="50"/>
      <c r="BS29" s="50"/>
      <c r="BT29" s="50"/>
      <c r="BU29" s="50"/>
      <c r="BV29" s="50"/>
      <c r="BW29" s="50"/>
      <c r="BX29" s="46"/>
      <c r="BY29" s="50"/>
      <c r="BZ29" s="50"/>
      <c r="CA29" s="50"/>
      <c r="CB29" s="50"/>
      <c r="CC29" s="46"/>
      <c r="CD29" s="50"/>
      <c r="CE29" s="50"/>
      <c r="CF29" s="46"/>
      <c r="CG29" s="46"/>
      <c r="CH29" s="46"/>
      <c r="CI29" s="46"/>
      <c r="CJ29" s="46"/>
      <c r="CK29" s="46"/>
      <c r="CL29" s="46"/>
      <c r="CM29" s="46"/>
      <c r="CN29" s="46">
        <f>1545*200</f>
        <v>309000</v>
      </c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</row>
    <row r="30" spans="1:127" ht="53.25" customHeight="1">
      <c r="A30" s="43">
        <v>3</v>
      </c>
      <c r="B30" s="44" t="s">
        <v>147</v>
      </c>
      <c r="C30" s="51" t="s">
        <v>126</v>
      </c>
      <c r="D30" s="51" t="s">
        <v>148</v>
      </c>
      <c r="E30" s="45">
        <f t="shared" si="1"/>
        <v>150000</v>
      </c>
      <c r="F30" s="46"/>
      <c r="G30" s="50"/>
      <c r="H30" s="50"/>
      <c r="I30" s="50"/>
      <c r="J30" s="50"/>
      <c r="K30" s="50"/>
      <c r="L30" s="50"/>
      <c r="M30" s="50"/>
      <c r="N30" s="50"/>
      <c r="O30" s="50"/>
      <c r="P30" s="46"/>
      <c r="Q30" s="50"/>
      <c r="R30" s="50"/>
      <c r="S30" s="50"/>
      <c r="T30" s="50"/>
      <c r="U30" s="50"/>
      <c r="V30" s="50"/>
      <c r="W30" s="50"/>
      <c r="X30" s="50"/>
      <c r="Y30" s="50"/>
      <c r="Z30" s="46"/>
      <c r="AA30" s="50"/>
      <c r="AB30" s="50"/>
      <c r="AC30" s="50"/>
      <c r="AD30" s="50"/>
      <c r="AE30" s="50"/>
      <c r="AF30" s="50"/>
      <c r="AG30" s="50"/>
      <c r="AH30" s="50"/>
      <c r="AI30" s="46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46"/>
      <c r="AW30" s="50"/>
      <c r="AX30" s="50"/>
      <c r="AY30" s="50"/>
      <c r="AZ30" s="50"/>
      <c r="BA30" s="50"/>
      <c r="BB30" s="50"/>
      <c r="BC30" s="50"/>
      <c r="BD30" s="50"/>
      <c r="BE30" s="46"/>
      <c r="BF30" s="50"/>
      <c r="BG30" s="50"/>
      <c r="BH30" s="50"/>
      <c r="BI30" s="50"/>
      <c r="BJ30" s="50"/>
      <c r="BK30" s="50"/>
      <c r="BL30" s="50"/>
      <c r="BM30" s="50"/>
      <c r="BN30" s="50"/>
      <c r="BO30" s="46"/>
      <c r="BP30" s="50"/>
      <c r="BQ30" s="50"/>
      <c r="BR30" s="50"/>
      <c r="BS30" s="50"/>
      <c r="BT30" s="50"/>
      <c r="BU30" s="50"/>
      <c r="BV30" s="50"/>
      <c r="BW30" s="50"/>
      <c r="BX30" s="46"/>
      <c r="BY30" s="50"/>
      <c r="BZ30" s="50"/>
      <c r="CA30" s="50"/>
      <c r="CB30" s="50"/>
      <c r="CC30" s="46"/>
      <c r="CD30" s="50"/>
      <c r="CE30" s="50"/>
      <c r="CF30" s="46"/>
      <c r="CG30" s="46"/>
      <c r="CH30" s="46"/>
      <c r="CI30" s="46"/>
      <c r="CJ30" s="46"/>
      <c r="CK30" s="46"/>
      <c r="CL30" s="46"/>
      <c r="CM30" s="46"/>
      <c r="CN30" s="46">
        <v>20000</v>
      </c>
      <c r="CO30" s="46">
        <v>0</v>
      </c>
      <c r="CP30" s="46">
        <v>17000</v>
      </c>
      <c r="CQ30" s="46">
        <v>17000</v>
      </c>
      <c r="CR30" s="46">
        <v>17000</v>
      </c>
      <c r="CS30" s="46">
        <v>17000</v>
      </c>
      <c r="CT30" s="46">
        <v>17000</v>
      </c>
      <c r="CU30" s="46">
        <v>17000</v>
      </c>
      <c r="CV30" s="46">
        <v>17000</v>
      </c>
      <c r="CW30" s="46">
        <v>11000</v>
      </c>
      <c r="CX30" s="46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</row>
    <row r="31" spans="1:127" ht="53.25" customHeight="1">
      <c r="A31" s="43">
        <v>4</v>
      </c>
      <c r="B31" s="44" t="s">
        <v>149</v>
      </c>
      <c r="C31" s="51" t="s">
        <v>126</v>
      </c>
      <c r="D31" s="51" t="s">
        <v>150</v>
      </c>
      <c r="E31" s="45">
        <f t="shared" si="1"/>
        <v>225000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50">
        <f>500*150</f>
        <v>75000</v>
      </c>
      <c r="CO31" s="46"/>
      <c r="CP31" s="46"/>
      <c r="CQ31" s="46"/>
      <c r="CR31" s="46"/>
      <c r="CS31" s="46"/>
      <c r="CT31" s="46">
        <f>1000*150</f>
        <v>150000</v>
      </c>
      <c r="CU31" s="46"/>
      <c r="CV31" s="46"/>
      <c r="CW31" s="46"/>
      <c r="CX31" s="46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</row>
    <row r="32" spans="1:127" ht="53.25" customHeight="1">
      <c r="A32" s="43">
        <v>5</v>
      </c>
      <c r="B32" s="44" t="s">
        <v>134</v>
      </c>
      <c r="C32" s="51" t="s">
        <v>135</v>
      </c>
      <c r="D32" s="44" t="s">
        <v>136</v>
      </c>
      <c r="E32" s="45">
        <f t="shared" si="1"/>
        <v>158300</v>
      </c>
      <c r="F32" s="46">
        <v>18800</v>
      </c>
      <c r="G32" s="50"/>
      <c r="H32" s="50"/>
      <c r="I32" s="50"/>
      <c r="J32" s="50"/>
      <c r="K32" s="50"/>
      <c r="L32" s="50"/>
      <c r="M32" s="50"/>
      <c r="N32" s="50"/>
      <c r="O32" s="50"/>
      <c r="P32" s="46"/>
      <c r="Q32" s="50"/>
      <c r="R32" s="50"/>
      <c r="S32" s="50"/>
      <c r="T32" s="50"/>
      <c r="U32" s="50"/>
      <c r="V32" s="50"/>
      <c r="W32" s="50"/>
      <c r="X32" s="50"/>
      <c r="Y32" s="50"/>
      <c r="Z32" s="46">
        <v>20500</v>
      </c>
      <c r="AA32" s="50"/>
      <c r="AB32" s="50"/>
      <c r="AC32" s="50"/>
      <c r="AD32" s="50"/>
      <c r="AE32" s="50"/>
      <c r="AF32" s="50"/>
      <c r="AG32" s="50"/>
      <c r="AH32" s="50"/>
      <c r="AI32" s="46">
        <v>10800</v>
      </c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46">
        <v>3300</v>
      </c>
      <c r="AW32" s="50"/>
      <c r="AX32" s="50"/>
      <c r="AY32" s="50"/>
      <c r="AZ32" s="50"/>
      <c r="BA32" s="50"/>
      <c r="BB32" s="50"/>
      <c r="BC32" s="50"/>
      <c r="BD32" s="50"/>
      <c r="BE32" s="46">
        <v>20800</v>
      </c>
      <c r="BF32" s="50"/>
      <c r="BG32" s="50"/>
      <c r="BH32" s="50"/>
      <c r="BI32" s="50"/>
      <c r="BJ32" s="50"/>
      <c r="BK32" s="50"/>
      <c r="BL32" s="50"/>
      <c r="BM32" s="50"/>
      <c r="BN32" s="50"/>
      <c r="BO32" s="46">
        <v>37700</v>
      </c>
      <c r="BP32" s="50"/>
      <c r="BQ32" s="50"/>
      <c r="BR32" s="50"/>
      <c r="BS32" s="50"/>
      <c r="BT32" s="50"/>
      <c r="BU32" s="50"/>
      <c r="BV32" s="50"/>
      <c r="BW32" s="50"/>
      <c r="BX32" s="46">
        <v>18400</v>
      </c>
      <c r="BY32" s="50"/>
      <c r="BZ32" s="50"/>
      <c r="CA32" s="50"/>
      <c r="CB32" s="50"/>
      <c r="CC32" s="46"/>
      <c r="CD32" s="50"/>
      <c r="CE32" s="50"/>
      <c r="CF32" s="46"/>
      <c r="CG32" s="46"/>
      <c r="CH32" s="46">
        <v>28000</v>
      </c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</row>
    <row r="33" spans="1:127" ht="53.25" customHeight="1">
      <c r="A33" s="39"/>
      <c r="B33" s="40" t="s">
        <v>151</v>
      </c>
      <c r="C33" s="41"/>
      <c r="D33" s="42"/>
      <c r="E33" s="42">
        <f t="shared" si="1"/>
        <v>1696330</v>
      </c>
      <c r="F33" s="42">
        <f t="shared" ref="F33:CW33" si="5">SUM(F34:F42)</f>
        <v>0</v>
      </c>
      <c r="G33" s="42">
        <f t="shared" si="5"/>
        <v>0</v>
      </c>
      <c r="H33" s="42">
        <f t="shared" si="5"/>
        <v>0</v>
      </c>
      <c r="I33" s="42">
        <f t="shared" si="5"/>
        <v>0</v>
      </c>
      <c r="J33" s="42">
        <f t="shared" si="5"/>
        <v>0</v>
      </c>
      <c r="K33" s="42">
        <f t="shared" si="5"/>
        <v>0</v>
      </c>
      <c r="L33" s="42">
        <f t="shared" si="5"/>
        <v>0</v>
      </c>
      <c r="M33" s="42">
        <f t="shared" si="5"/>
        <v>0</v>
      </c>
      <c r="N33" s="42">
        <f t="shared" si="5"/>
        <v>0</v>
      </c>
      <c r="O33" s="42">
        <f t="shared" si="5"/>
        <v>0</v>
      </c>
      <c r="P33" s="42">
        <f t="shared" si="5"/>
        <v>266600</v>
      </c>
      <c r="Q33" s="42">
        <f t="shared" si="5"/>
        <v>3580</v>
      </c>
      <c r="R33" s="42">
        <f t="shared" si="5"/>
        <v>11110</v>
      </c>
      <c r="S33" s="42">
        <f t="shared" si="5"/>
        <v>12050</v>
      </c>
      <c r="T33" s="42">
        <f t="shared" si="5"/>
        <v>1710</v>
      </c>
      <c r="U33" s="42">
        <f t="shared" si="5"/>
        <v>8110</v>
      </c>
      <c r="V33" s="42">
        <f t="shared" si="5"/>
        <v>9810</v>
      </c>
      <c r="W33" s="42">
        <f t="shared" si="5"/>
        <v>4000</v>
      </c>
      <c r="X33" s="42">
        <f t="shared" si="5"/>
        <v>260</v>
      </c>
      <c r="Y33" s="42">
        <f t="shared" si="5"/>
        <v>31100</v>
      </c>
      <c r="Z33" s="42">
        <f t="shared" si="5"/>
        <v>0</v>
      </c>
      <c r="AA33" s="42">
        <f t="shared" si="5"/>
        <v>0</v>
      </c>
      <c r="AB33" s="42">
        <f t="shared" si="5"/>
        <v>0</v>
      </c>
      <c r="AC33" s="42">
        <f t="shared" si="5"/>
        <v>0</v>
      </c>
      <c r="AD33" s="42">
        <f t="shared" si="5"/>
        <v>0</v>
      </c>
      <c r="AE33" s="42">
        <f t="shared" si="5"/>
        <v>0</v>
      </c>
      <c r="AF33" s="42">
        <f t="shared" si="5"/>
        <v>0</v>
      </c>
      <c r="AG33" s="42">
        <f t="shared" si="5"/>
        <v>0</v>
      </c>
      <c r="AH33" s="42">
        <f t="shared" si="5"/>
        <v>0</v>
      </c>
      <c r="AI33" s="42">
        <f t="shared" si="5"/>
        <v>0</v>
      </c>
      <c r="AJ33" s="42">
        <f t="shared" si="5"/>
        <v>0</v>
      </c>
      <c r="AK33" s="42">
        <f t="shared" si="5"/>
        <v>0</v>
      </c>
      <c r="AL33" s="42">
        <f t="shared" si="5"/>
        <v>0</v>
      </c>
      <c r="AM33" s="42">
        <f t="shared" si="5"/>
        <v>0</v>
      </c>
      <c r="AN33" s="42">
        <f t="shared" si="5"/>
        <v>0</v>
      </c>
      <c r="AO33" s="42">
        <f t="shared" si="5"/>
        <v>0</v>
      </c>
      <c r="AP33" s="42">
        <f t="shared" si="5"/>
        <v>0</v>
      </c>
      <c r="AQ33" s="42">
        <f t="shared" si="5"/>
        <v>0</v>
      </c>
      <c r="AR33" s="42">
        <f t="shared" si="5"/>
        <v>0</v>
      </c>
      <c r="AS33" s="42">
        <f t="shared" si="5"/>
        <v>0</v>
      </c>
      <c r="AT33" s="42">
        <f t="shared" si="5"/>
        <v>0</v>
      </c>
      <c r="AU33" s="42">
        <f t="shared" si="5"/>
        <v>0</v>
      </c>
      <c r="AV33" s="42">
        <f t="shared" si="5"/>
        <v>0</v>
      </c>
      <c r="AW33" s="42">
        <f t="shared" si="5"/>
        <v>0</v>
      </c>
      <c r="AX33" s="42">
        <f t="shared" si="5"/>
        <v>0</v>
      </c>
      <c r="AY33" s="42">
        <f t="shared" si="5"/>
        <v>0</v>
      </c>
      <c r="AZ33" s="42">
        <f t="shared" si="5"/>
        <v>0</v>
      </c>
      <c r="BA33" s="42">
        <f t="shared" si="5"/>
        <v>0</v>
      </c>
      <c r="BB33" s="42">
        <f t="shared" si="5"/>
        <v>0</v>
      </c>
      <c r="BC33" s="42">
        <f t="shared" si="5"/>
        <v>0</v>
      </c>
      <c r="BD33" s="42">
        <f t="shared" si="5"/>
        <v>0</v>
      </c>
      <c r="BE33" s="42">
        <f t="shared" si="5"/>
        <v>0</v>
      </c>
      <c r="BF33" s="42">
        <f t="shared" si="5"/>
        <v>0</v>
      </c>
      <c r="BG33" s="42">
        <f t="shared" si="5"/>
        <v>0</v>
      </c>
      <c r="BH33" s="42">
        <f t="shared" si="5"/>
        <v>0</v>
      </c>
      <c r="BI33" s="42">
        <f t="shared" si="5"/>
        <v>0</v>
      </c>
      <c r="BJ33" s="42">
        <f t="shared" si="5"/>
        <v>0</v>
      </c>
      <c r="BK33" s="42">
        <f t="shared" si="5"/>
        <v>0</v>
      </c>
      <c r="BL33" s="42">
        <f t="shared" si="5"/>
        <v>0</v>
      </c>
      <c r="BM33" s="42">
        <f t="shared" si="5"/>
        <v>0</v>
      </c>
      <c r="BN33" s="42">
        <f t="shared" si="5"/>
        <v>0</v>
      </c>
      <c r="BO33" s="42">
        <f t="shared" si="5"/>
        <v>0</v>
      </c>
      <c r="BP33" s="42">
        <f t="shared" si="5"/>
        <v>0</v>
      </c>
      <c r="BQ33" s="42">
        <f t="shared" si="5"/>
        <v>0</v>
      </c>
      <c r="BR33" s="42">
        <f t="shared" si="5"/>
        <v>0</v>
      </c>
      <c r="BS33" s="42">
        <f t="shared" si="5"/>
        <v>0</v>
      </c>
      <c r="BT33" s="42">
        <f t="shared" si="5"/>
        <v>0</v>
      </c>
      <c r="BU33" s="42">
        <f t="shared" si="5"/>
        <v>0</v>
      </c>
      <c r="BV33" s="42">
        <f t="shared" si="5"/>
        <v>0</v>
      </c>
      <c r="BW33" s="42">
        <f t="shared" si="5"/>
        <v>0</v>
      </c>
      <c r="BX33" s="42">
        <f t="shared" si="5"/>
        <v>0</v>
      </c>
      <c r="BY33" s="42">
        <f t="shared" si="5"/>
        <v>0</v>
      </c>
      <c r="BZ33" s="42">
        <f t="shared" si="5"/>
        <v>0</v>
      </c>
      <c r="CA33" s="42">
        <f t="shared" si="5"/>
        <v>0</v>
      </c>
      <c r="CB33" s="42">
        <f t="shared" si="5"/>
        <v>0</v>
      </c>
      <c r="CC33" s="42">
        <f t="shared" si="5"/>
        <v>0</v>
      </c>
      <c r="CD33" s="42">
        <f t="shared" si="5"/>
        <v>0</v>
      </c>
      <c r="CE33" s="42">
        <f t="shared" si="5"/>
        <v>0</v>
      </c>
      <c r="CF33" s="42">
        <f t="shared" si="5"/>
        <v>0</v>
      </c>
      <c r="CG33" s="42">
        <f t="shared" si="5"/>
        <v>0</v>
      </c>
      <c r="CH33" s="42">
        <f t="shared" si="5"/>
        <v>0</v>
      </c>
      <c r="CI33" s="42">
        <f t="shared" si="5"/>
        <v>0</v>
      </c>
      <c r="CJ33" s="42">
        <f t="shared" si="5"/>
        <v>0</v>
      </c>
      <c r="CK33" s="42">
        <f t="shared" si="5"/>
        <v>0</v>
      </c>
      <c r="CL33" s="42">
        <f t="shared" si="5"/>
        <v>0</v>
      </c>
      <c r="CM33" s="42">
        <f t="shared" si="5"/>
        <v>0</v>
      </c>
      <c r="CN33" s="42">
        <f t="shared" si="5"/>
        <v>0</v>
      </c>
      <c r="CO33" s="42">
        <f t="shared" si="5"/>
        <v>400000</v>
      </c>
      <c r="CP33" s="42">
        <f t="shared" si="5"/>
        <v>948000</v>
      </c>
      <c r="CQ33" s="42">
        <f t="shared" si="5"/>
        <v>0</v>
      </c>
      <c r="CR33" s="42">
        <f t="shared" si="5"/>
        <v>0</v>
      </c>
      <c r="CS33" s="42">
        <f t="shared" si="5"/>
        <v>0</v>
      </c>
      <c r="CT33" s="42">
        <f t="shared" si="5"/>
        <v>0</v>
      </c>
      <c r="CU33" s="42">
        <f t="shared" si="5"/>
        <v>0</v>
      </c>
      <c r="CV33" s="42">
        <f t="shared" si="5"/>
        <v>0</v>
      </c>
      <c r="CW33" s="42">
        <f t="shared" si="5"/>
        <v>0</v>
      </c>
      <c r="CX33" s="42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</row>
    <row r="34" spans="1:127" ht="53.25" customHeight="1">
      <c r="A34" s="55">
        <v>1</v>
      </c>
      <c r="B34" s="44" t="s">
        <v>152</v>
      </c>
      <c r="C34" s="44" t="s">
        <v>118</v>
      </c>
      <c r="D34" s="44" t="s">
        <v>153</v>
      </c>
      <c r="E34" s="45">
        <f t="shared" si="1"/>
        <v>24730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>
        <v>1060</v>
      </c>
      <c r="R34" s="46">
        <v>3330</v>
      </c>
      <c r="S34" s="46">
        <v>3680</v>
      </c>
      <c r="T34" s="46">
        <v>560</v>
      </c>
      <c r="U34" s="46">
        <v>2500</v>
      </c>
      <c r="V34" s="46">
        <v>2950</v>
      </c>
      <c r="W34" s="46">
        <v>1200</v>
      </c>
      <c r="X34" s="46">
        <v>90</v>
      </c>
      <c r="Y34" s="46">
        <v>9360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</row>
    <row r="35" spans="1:127" ht="53.25" customHeight="1">
      <c r="A35" s="43"/>
      <c r="B35" s="44"/>
      <c r="C35" s="44" t="s">
        <v>121</v>
      </c>
      <c r="D35" s="44" t="s">
        <v>153</v>
      </c>
      <c r="E35" s="45">
        <f t="shared" si="1"/>
        <v>57000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>
        <v>2520</v>
      </c>
      <c r="R35" s="46">
        <v>7780</v>
      </c>
      <c r="S35" s="46">
        <v>8370</v>
      </c>
      <c r="T35" s="46">
        <v>1150</v>
      </c>
      <c r="U35" s="46">
        <v>5610</v>
      </c>
      <c r="V35" s="46">
        <v>6860</v>
      </c>
      <c r="W35" s="46">
        <v>2800</v>
      </c>
      <c r="X35" s="46">
        <v>170</v>
      </c>
      <c r="Y35" s="46">
        <v>21740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</row>
    <row r="36" spans="1:127" ht="53.25" customHeight="1">
      <c r="A36" s="43"/>
      <c r="B36" s="44"/>
      <c r="C36" s="44" t="s">
        <v>122</v>
      </c>
      <c r="D36" s="44" t="s">
        <v>123</v>
      </c>
      <c r="E36" s="45">
        <f t="shared" si="1"/>
        <v>58000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56">
        <v>58000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</row>
    <row r="37" spans="1:127" ht="53.25" customHeight="1">
      <c r="A37" s="43"/>
      <c r="B37" s="44"/>
      <c r="C37" s="44" t="s">
        <v>124</v>
      </c>
      <c r="D37" s="44" t="s">
        <v>123</v>
      </c>
      <c r="E37" s="45">
        <f t="shared" si="1"/>
        <v>24000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>
        <v>24000</v>
      </c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</row>
    <row r="38" spans="1:127" ht="53.25" customHeight="1">
      <c r="A38" s="43">
        <v>2</v>
      </c>
      <c r="B38" s="51" t="s">
        <v>154</v>
      </c>
      <c r="C38" s="51" t="s">
        <v>126</v>
      </c>
      <c r="D38" s="51" t="s">
        <v>155</v>
      </c>
      <c r="E38" s="45">
        <f t="shared" si="1"/>
        <v>548000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>
        <f>2740*200</f>
        <v>548000</v>
      </c>
      <c r="CQ38" s="46"/>
      <c r="CR38" s="46"/>
      <c r="CS38" s="46"/>
      <c r="CT38" s="46"/>
      <c r="CU38" s="46"/>
      <c r="CV38" s="46"/>
      <c r="CW38" s="46"/>
      <c r="CX38" s="46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</row>
    <row r="39" spans="1:127" ht="53.25" customHeight="1">
      <c r="A39" s="43"/>
      <c r="B39" s="44"/>
      <c r="C39" s="51" t="s">
        <v>126</v>
      </c>
      <c r="D39" s="51" t="s">
        <v>156</v>
      </c>
      <c r="E39" s="45">
        <f t="shared" si="1"/>
        <v>400000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>
        <f>2000*200</f>
        <v>400000</v>
      </c>
      <c r="CQ39" s="46"/>
      <c r="CR39" s="46"/>
      <c r="CS39" s="46"/>
      <c r="CT39" s="46"/>
      <c r="CU39" s="46"/>
      <c r="CV39" s="46"/>
      <c r="CW39" s="46"/>
      <c r="CX39" s="46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</row>
    <row r="40" spans="1:127" ht="53.25" customHeight="1">
      <c r="A40" s="43"/>
      <c r="B40" s="44"/>
      <c r="C40" s="51" t="s">
        <v>126</v>
      </c>
      <c r="D40" s="51" t="s">
        <v>157</v>
      </c>
      <c r="E40" s="45">
        <f t="shared" si="1"/>
        <v>400000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>
        <f>2000*200</f>
        <v>400000</v>
      </c>
      <c r="CP40" s="46"/>
      <c r="CQ40" s="46"/>
      <c r="CR40" s="46"/>
      <c r="CS40" s="46"/>
      <c r="CT40" s="46"/>
      <c r="CU40" s="46"/>
      <c r="CV40" s="46"/>
      <c r="CW40" s="46"/>
      <c r="CX40" s="46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</row>
    <row r="41" spans="1:127" ht="53.25" customHeight="1">
      <c r="A41" s="43">
        <v>3</v>
      </c>
      <c r="B41" s="44"/>
      <c r="C41" s="51" t="s">
        <v>135</v>
      </c>
      <c r="D41" s="44" t="s">
        <v>136</v>
      </c>
      <c r="E41" s="45">
        <f t="shared" si="1"/>
        <v>111100</v>
      </c>
      <c r="F41" s="46"/>
      <c r="G41" s="50"/>
      <c r="H41" s="50"/>
      <c r="I41" s="50"/>
      <c r="J41" s="50"/>
      <c r="K41" s="50"/>
      <c r="L41" s="50"/>
      <c r="M41" s="50"/>
      <c r="N41" s="50"/>
      <c r="O41" s="50"/>
      <c r="P41" s="46">
        <v>111100</v>
      </c>
      <c r="Q41" s="50"/>
      <c r="R41" s="50"/>
      <c r="S41" s="50"/>
      <c r="T41" s="50"/>
      <c r="U41" s="50"/>
      <c r="V41" s="50"/>
      <c r="W41" s="50"/>
      <c r="X41" s="50"/>
      <c r="Y41" s="50"/>
      <c r="Z41" s="46"/>
      <c r="AA41" s="50"/>
      <c r="AB41" s="50"/>
      <c r="AC41" s="50"/>
      <c r="AD41" s="50"/>
      <c r="AE41" s="50"/>
      <c r="AF41" s="50"/>
      <c r="AG41" s="50"/>
      <c r="AH41" s="50"/>
      <c r="AI41" s="46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46"/>
      <c r="AW41" s="50"/>
      <c r="AX41" s="50"/>
      <c r="AY41" s="50"/>
      <c r="AZ41" s="50"/>
      <c r="BA41" s="50"/>
      <c r="BB41" s="50"/>
      <c r="BC41" s="50"/>
      <c r="BD41" s="50"/>
      <c r="BE41" s="46"/>
      <c r="BF41" s="50"/>
      <c r="BG41" s="50"/>
      <c r="BH41" s="50"/>
      <c r="BI41" s="50"/>
      <c r="BJ41" s="50"/>
      <c r="BK41" s="50"/>
      <c r="BL41" s="50"/>
      <c r="BM41" s="50"/>
      <c r="BN41" s="50"/>
      <c r="BO41" s="46"/>
      <c r="BP41" s="50"/>
      <c r="BQ41" s="50"/>
      <c r="BR41" s="50"/>
      <c r="BS41" s="50"/>
      <c r="BT41" s="50"/>
      <c r="BU41" s="50"/>
      <c r="BV41" s="50"/>
      <c r="BW41" s="50"/>
      <c r="BX41" s="46"/>
      <c r="BY41" s="50"/>
      <c r="BZ41" s="50"/>
      <c r="CA41" s="50"/>
      <c r="CB41" s="50"/>
      <c r="CC41" s="46"/>
      <c r="CD41" s="50"/>
      <c r="CE41" s="50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</row>
    <row r="42" spans="1:127" ht="53.25" customHeight="1">
      <c r="A42" s="43"/>
      <c r="B42" s="44"/>
      <c r="C42" s="51" t="s">
        <v>138</v>
      </c>
      <c r="D42" s="51" t="s">
        <v>158</v>
      </c>
      <c r="E42" s="45">
        <f t="shared" si="1"/>
        <v>73500</v>
      </c>
      <c r="F42" s="46"/>
      <c r="G42" s="50"/>
      <c r="H42" s="50"/>
      <c r="I42" s="50"/>
      <c r="J42" s="50"/>
      <c r="K42" s="50"/>
      <c r="L42" s="50"/>
      <c r="M42" s="50"/>
      <c r="N42" s="50"/>
      <c r="O42" s="50"/>
      <c r="P42" s="46">
        <f>4740*15.5+30</f>
        <v>73500</v>
      </c>
      <c r="Q42" s="50"/>
      <c r="R42" s="50"/>
      <c r="S42" s="50"/>
      <c r="T42" s="50"/>
      <c r="U42" s="50"/>
      <c r="V42" s="50"/>
      <c r="W42" s="50"/>
      <c r="X42" s="50"/>
      <c r="Y42" s="50"/>
      <c r="Z42" s="46"/>
      <c r="AA42" s="50"/>
      <c r="AB42" s="50"/>
      <c r="AC42" s="50"/>
      <c r="AD42" s="50"/>
      <c r="AE42" s="50"/>
      <c r="AF42" s="50"/>
      <c r="AG42" s="50"/>
      <c r="AH42" s="50"/>
      <c r="AI42" s="46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46"/>
      <c r="AW42" s="50"/>
      <c r="AX42" s="50"/>
      <c r="AY42" s="50"/>
      <c r="AZ42" s="50"/>
      <c r="BA42" s="50"/>
      <c r="BB42" s="50"/>
      <c r="BC42" s="50"/>
      <c r="BD42" s="50"/>
      <c r="BE42" s="46"/>
      <c r="BF42" s="50"/>
      <c r="BG42" s="50"/>
      <c r="BH42" s="50"/>
      <c r="BI42" s="50"/>
      <c r="BJ42" s="50"/>
      <c r="BK42" s="50"/>
      <c r="BL42" s="50"/>
      <c r="BM42" s="50"/>
      <c r="BN42" s="50"/>
      <c r="BO42" s="46"/>
      <c r="BP42" s="50"/>
      <c r="BQ42" s="50"/>
      <c r="BR42" s="50"/>
      <c r="BS42" s="50"/>
      <c r="BT42" s="50"/>
      <c r="BU42" s="50"/>
      <c r="BV42" s="50"/>
      <c r="BW42" s="50"/>
      <c r="BX42" s="46"/>
      <c r="BY42" s="50"/>
      <c r="BZ42" s="50"/>
      <c r="CA42" s="50"/>
      <c r="CB42" s="50"/>
      <c r="CC42" s="46"/>
      <c r="CD42" s="50"/>
      <c r="CE42" s="50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</row>
    <row r="43" spans="1:127" ht="53.25" customHeight="1">
      <c r="A43" s="39"/>
      <c r="B43" s="40" t="s">
        <v>159</v>
      </c>
      <c r="C43" s="41"/>
      <c r="D43" s="42"/>
      <c r="E43" s="42">
        <f t="shared" ref="E43:CW43" si="6">SUM(E44:E58)</f>
        <v>1716350</v>
      </c>
      <c r="F43" s="42">
        <f t="shared" si="6"/>
        <v>33800</v>
      </c>
      <c r="G43" s="42">
        <f t="shared" si="6"/>
        <v>490</v>
      </c>
      <c r="H43" s="42">
        <f t="shared" si="6"/>
        <v>4650</v>
      </c>
      <c r="I43" s="42">
        <f t="shared" si="6"/>
        <v>230</v>
      </c>
      <c r="J43" s="42">
        <f t="shared" si="6"/>
        <v>530</v>
      </c>
      <c r="K43" s="42">
        <f t="shared" si="6"/>
        <v>780</v>
      </c>
      <c r="L43" s="42">
        <f t="shared" si="6"/>
        <v>5190</v>
      </c>
      <c r="M43" s="42">
        <f t="shared" si="6"/>
        <v>2240</v>
      </c>
      <c r="N43" s="42">
        <f t="shared" si="6"/>
        <v>290</v>
      </c>
      <c r="O43" s="42">
        <f t="shared" si="6"/>
        <v>880</v>
      </c>
      <c r="P43" s="42">
        <f t="shared" si="6"/>
        <v>14600</v>
      </c>
      <c r="Q43" s="42">
        <f t="shared" si="6"/>
        <v>200</v>
      </c>
      <c r="R43" s="42">
        <f t="shared" si="6"/>
        <v>1020</v>
      </c>
      <c r="S43" s="42">
        <f t="shared" si="6"/>
        <v>1120</v>
      </c>
      <c r="T43" s="42">
        <f t="shared" si="6"/>
        <v>100</v>
      </c>
      <c r="U43" s="42">
        <f t="shared" si="6"/>
        <v>760</v>
      </c>
      <c r="V43" s="42">
        <f t="shared" si="6"/>
        <v>1200</v>
      </c>
      <c r="W43" s="42">
        <f t="shared" si="6"/>
        <v>800</v>
      </c>
      <c r="X43" s="42">
        <f t="shared" si="6"/>
        <v>100</v>
      </c>
      <c r="Y43" s="42">
        <f t="shared" si="6"/>
        <v>5430</v>
      </c>
      <c r="Z43" s="42">
        <f t="shared" si="6"/>
        <v>184700</v>
      </c>
      <c r="AA43" s="42">
        <f t="shared" si="6"/>
        <v>6680</v>
      </c>
      <c r="AB43" s="42">
        <f t="shared" si="6"/>
        <v>29830</v>
      </c>
      <c r="AC43" s="42">
        <f t="shared" si="6"/>
        <v>29700</v>
      </c>
      <c r="AD43" s="42">
        <f t="shared" si="6"/>
        <v>8380</v>
      </c>
      <c r="AE43" s="42">
        <f t="shared" si="6"/>
        <v>26800</v>
      </c>
      <c r="AF43" s="42">
        <f t="shared" si="6"/>
        <v>32650</v>
      </c>
      <c r="AG43" s="42">
        <f t="shared" si="6"/>
        <v>29290</v>
      </c>
      <c r="AH43" s="42">
        <f t="shared" si="6"/>
        <v>6670</v>
      </c>
      <c r="AI43" s="42">
        <f t="shared" si="6"/>
        <v>126200</v>
      </c>
      <c r="AJ43" s="42">
        <f t="shared" si="6"/>
        <v>8110</v>
      </c>
      <c r="AK43" s="42">
        <f t="shared" si="6"/>
        <v>15530</v>
      </c>
      <c r="AL43" s="42">
        <f t="shared" si="6"/>
        <v>8920</v>
      </c>
      <c r="AM43" s="42">
        <f t="shared" si="6"/>
        <v>18030</v>
      </c>
      <c r="AN43" s="42">
        <f t="shared" si="6"/>
        <v>4560</v>
      </c>
      <c r="AO43" s="42">
        <f t="shared" si="6"/>
        <v>3470</v>
      </c>
      <c r="AP43" s="42">
        <f t="shared" si="6"/>
        <v>15440</v>
      </c>
      <c r="AQ43" s="42">
        <f t="shared" si="6"/>
        <v>3540</v>
      </c>
      <c r="AR43" s="42">
        <f t="shared" si="6"/>
        <v>3560</v>
      </c>
      <c r="AS43" s="42">
        <f t="shared" si="6"/>
        <v>10750</v>
      </c>
      <c r="AT43" s="42">
        <f t="shared" si="6"/>
        <v>2670</v>
      </c>
      <c r="AU43" s="42">
        <f t="shared" si="6"/>
        <v>21290</v>
      </c>
      <c r="AV43" s="42">
        <f t="shared" si="6"/>
        <v>51000</v>
      </c>
      <c r="AW43" s="42">
        <f t="shared" si="6"/>
        <v>3830</v>
      </c>
      <c r="AX43" s="42">
        <f t="shared" si="6"/>
        <v>10600</v>
      </c>
      <c r="AY43" s="42">
        <f t="shared" si="6"/>
        <v>3640</v>
      </c>
      <c r="AZ43" s="42">
        <f t="shared" si="6"/>
        <v>3250</v>
      </c>
      <c r="BA43" s="42">
        <f t="shared" si="6"/>
        <v>3350</v>
      </c>
      <c r="BB43" s="42">
        <f t="shared" si="6"/>
        <v>5940</v>
      </c>
      <c r="BC43" s="42">
        <f t="shared" si="6"/>
        <v>8690</v>
      </c>
      <c r="BD43" s="42">
        <f t="shared" si="6"/>
        <v>2510</v>
      </c>
      <c r="BE43" s="42">
        <f t="shared" si="6"/>
        <v>45200</v>
      </c>
      <c r="BF43" s="42">
        <f t="shared" si="6"/>
        <v>1790</v>
      </c>
      <c r="BG43" s="42">
        <f t="shared" si="6"/>
        <v>14290</v>
      </c>
      <c r="BH43" s="42">
        <f t="shared" si="6"/>
        <v>4800</v>
      </c>
      <c r="BI43" s="42">
        <f t="shared" si="6"/>
        <v>1030</v>
      </c>
      <c r="BJ43" s="42">
        <f t="shared" si="6"/>
        <v>3680</v>
      </c>
      <c r="BK43" s="42">
        <f t="shared" si="6"/>
        <v>4750</v>
      </c>
      <c r="BL43" s="42">
        <f t="shared" si="6"/>
        <v>6620</v>
      </c>
      <c r="BM43" s="42">
        <f t="shared" si="6"/>
        <v>2750</v>
      </c>
      <c r="BN43" s="42">
        <f t="shared" si="6"/>
        <v>1810</v>
      </c>
      <c r="BO43" s="42">
        <f t="shared" si="6"/>
        <v>75600</v>
      </c>
      <c r="BP43" s="42">
        <f t="shared" si="6"/>
        <v>19530</v>
      </c>
      <c r="BQ43" s="42">
        <f t="shared" si="6"/>
        <v>2500</v>
      </c>
      <c r="BR43" s="42">
        <f t="shared" si="6"/>
        <v>9850</v>
      </c>
      <c r="BS43" s="42">
        <f t="shared" si="6"/>
        <v>11760</v>
      </c>
      <c r="BT43" s="42">
        <f t="shared" si="6"/>
        <v>6780</v>
      </c>
      <c r="BU43" s="42">
        <f t="shared" si="6"/>
        <v>400</v>
      </c>
      <c r="BV43" s="42">
        <f t="shared" si="6"/>
        <v>400</v>
      </c>
      <c r="BW43" s="42">
        <f t="shared" si="6"/>
        <v>11210</v>
      </c>
      <c r="BX43" s="42">
        <f t="shared" si="6"/>
        <v>35700</v>
      </c>
      <c r="BY43" s="42">
        <f t="shared" si="6"/>
        <v>3360</v>
      </c>
      <c r="BZ43" s="42">
        <f t="shared" si="6"/>
        <v>2080</v>
      </c>
      <c r="CA43" s="42">
        <f t="shared" si="6"/>
        <v>9960</v>
      </c>
      <c r="CB43" s="42">
        <f t="shared" si="6"/>
        <v>760</v>
      </c>
      <c r="CC43" s="42">
        <f t="shared" si="6"/>
        <v>390</v>
      </c>
      <c r="CD43" s="42">
        <f t="shared" si="6"/>
        <v>700</v>
      </c>
      <c r="CE43" s="42">
        <f t="shared" si="6"/>
        <v>4080</v>
      </c>
      <c r="CF43" s="42">
        <f t="shared" si="6"/>
        <v>4660</v>
      </c>
      <c r="CG43" s="42">
        <f t="shared" si="6"/>
        <v>7770</v>
      </c>
      <c r="CH43" s="42">
        <f t="shared" si="6"/>
        <v>20700</v>
      </c>
      <c r="CI43" s="42">
        <f t="shared" si="6"/>
        <v>4630</v>
      </c>
      <c r="CJ43" s="42">
        <f t="shared" si="6"/>
        <v>3140</v>
      </c>
      <c r="CK43" s="42">
        <f t="shared" si="6"/>
        <v>2560</v>
      </c>
      <c r="CL43" s="42">
        <f t="shared" si="6"/>
        <v>7590</v>
      </c>
      <c r="CM43" s="42">
        <f t="shared" si="6"/>
        <v>1530</v>
      </c>
      <c r="CN43" s="42">
        <f t="shared" si="6"/>
        <v>195000</v>
      </c>
      <c r="CO43" s="42">
        <f t="shared" si="6"/>
        <v>0</v>
      </c>
      <c r="CP43" s="42">
        <f t="shared" si="6"/>
        <v>34500</v>
      </c>
      <c r="CQ43" s="42">
        <f t="shared" si="6"/>
        <v>73500</v>
      </c>
      <c r="CR43" s="42">
        <f t="shared" si="6"/>
        <v>92500</v>
      </c>
      <c r="CS43" s="42">
        <f t="shared" si="6"/>
        <v>57500</v>
      </c>
      <c r="CT43" s="42">
        <f t="shared" si="6"/>
        <v>54500</v>
      </c>
      <c r="CU43" s="42">
        <f t="shared" si="6"/>
        <v>58000</v>
      </c>
      <c r="CV43" s="42">
        <f t="shared" si="6"/>
        <v>31500</v>
      </c>
      <c r="CW43" s="42">
        <f t="shared" si="6"/>
        <v>21000</v>
      </c>
      <c r="CX43" s="42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</row>
    <row r="44" spans="1:127" ht="53.25" customHeight="1">
      <c r="A44" s="55">
        <v>1</v>
      </c>
      <c r="B44" s="52" t="s">
        <v>160</v>
      </c>
      <c r="C44" s="51" t="s">
        <v>126</v>
      </c>
      <c r="D44" s="51" t="s">
        <v>161</v>
      </c>
      <c r="E44" s="45">
        <f t="shared" ref="E44:E86" si="7">SUM(F44:CW44)</f>
        <v>250000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>
        <v>12500</v>
      </c>
      <c r="CO44" s="46"/>
      <c r="CP44" s="46">
        <v>17500</v>
      </c>
      <c r="CQ44" s="46">
        <v>40000</v>
      </c>
      <c r="CR44" s="46">
        <v>47500</v>
      </c>
      <c r="CS44" s="46">
        <v>27500</v>
      </c>
      <c r="CT44" s="46">
        <v>32500</v>
      </c>
      <c r="CU44" s="46">
        <v>27500</v>
      </c>
      <c r="CV44" s="46">
        <v>27500</v>
      </c>
      <c r="CW44" s="46">
        <v>17500</v>
      </c>
      <c r="CX44" s="46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</row>
    <row r="45" spans="1:127" ht="53.25" customHeight="1">
      <c r="A45" s="43"/>
      <c r="B45" s="44"/>
      <c r="C45" s="51" t="s">
        <v>126</v>
      </c>
      <c r="D45" s="44" t="s">
        <v>162</v>
      </c>
      <c r="E45" s="45">
        <f t="shared" si="7"/>
        <v>120000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>
        <f>100*1200</f>
        <v>120000</v>
      </c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</row>
    <row r="46" spans="1:127" ht="53.25" customHeight="1">
      <c r="A46" s="55"/>
      <c r="B46" s="57"/>
      <c r="C46" s="47" t="s">
        <v>120</v>
      </c>
      <c r="D46" s="47" t="s">
        <v>163</v>
      </c>
      <c r="E46" s="48">
        <f t="shared" si="7"/>
        <v>400140</v>
      </c>
      <c r="F46" s="49"/>
      <c r="G46" s="49">
        <v>360</v>
      </c>
      <c r="H46" s="49">
        <v>3600</v>
      </c>
      <c r="I46" s="49">
        <v>200</v>
      </c>
      <c r="J46" s="49">
        <v>360</v>
      </c>
      <c r="K46" s="49">
        <v>600</v>
      </c>
      <c r="L46" s="49">
        <v>4320</v>
      </c>
      <c r="M46" s="49">
        <v>1740</v>
      </c>
      <c r="N46" s="49">
        <v>240</v>
      </c>
      <c r="O46" s="49">
        <v>720</v>
      </c>
      <c r="P46" s="49"/>
      <c r="Q46" s="49">
        <v>160</v>
      </c>
      <c r="R46" s="49">
        <v>800</v>
      </c>
      <c r="S46" s="49">
        <v>800</v>
      </c>
      <c r="T46" s="49">
        <v>80</v>
      </c>
      <c r="U46" s="49">
        <v>400</v>
      </c>
      <c r="V46" s="49">
        <v>810</v>
      </c>
      <c r="W46" s="49">
        <v>640</v>
      </c>
      <c r="X46" s="49">
        <v>80</v>
      </c>
      <c r="Y46" s="49">
        <v>4380</v>
      </c>
      <c r="Z46" s="49"/>
      <c r="AA46" s="49">
        <v>5270</v>
      </c>
      <c r="AB46" s="49">
        <v>23740</v>
      </c>
      <c r="AC46" s="49">
        <v>22420</v>
      </c>
      <c r="AD46" s="49">
        <v>6590</v>
      </c>
      <c r="AE46" s="49">
        <v>21100</v>
      </c>
      <c r="AF46" s="49">
        <v>25050</v>
      </c>
      <c r="AG46" s="49">
        <v>22420</v>
      </c>
      <c r="AH46" s="49">
        <v>5270</v>
      </c>
      <c r="AI46" s="49"/>
      <c r="AJ46" s="49">
        <v>6150</v>
      </c>
      <c r="AK46" s="49">
        <v>12310</v>
      </c>
      <c r="AL46" s="49">
        <v>6200</v>
      </c>
      <c r="AM46" s="49">
        <v>14070</v>
      </c>
      <c r="AN46" s="49">
        <v>3520</v>
      </c>
      <c r="AO46" s="49">
        <v>2640</v>
      </c>
      <c r="AP46" s="49">
        <v>11480</v>
      </c>
      <c r="AQ46" s="49">
        <v>2640</v>
      </c>
      <c r="AR46" s="49">
        <v>2640</v>
      </c>
      <c r="AS46" s="49">
        <v>7910</v>
      </c>
      <c r="AT46" s="49">
        <v>1760</v>
      </c>
      <c r="AU46" s="49">
        <v>16700</v>
      </c>
      <c r="AV46" s="49"/>
      <c r="AW46" s="49">
        <v>2880</v>
      </c>
      <c r="AX46" s="49">
        <v>7990</v>
      </c>
      <c r="AY46" s="49">
        <v>2880</v>
      </c>
      <c r="AZ46" s="49">
        <v>2560</v>
      </c>
      <c r="BA46" s="49">
        <v>2560</v>
      </c>
      <c r="BB46" s="49">
        <v>4160</v>
      </c>
      <c r="BC46" s="49">
        <v>7030</v>
      </c>
      <c r="BD46" s="49">
        <v>1920</v>
      </c>
      <c r="BE46" s="49"/>
      <c r="BF46" s="49">
        <v>1300</v>
      </c>
      <c r="BG46" s="49">
        <v>11520</v>
      </c>
      <c r="BH46" s="49">
        <v>3840</v>
      </c>
      <c r="BI46" s="49">
        <v>700</v>
      </c>
      <c r="BJ46" s="49">
        <v>2560</v>
      </c>
      <c r="BK46" s="49">
        <v>3840</v>
      </c>
      <c r="BL46" s="49">
        <v>5440</v>
      </c>
      <c r="BM46" s="49">
        <v>1920</v>
      </c>
      <c r="BN46" s="49">
        <v>960</v>
      </c>
      <c r="BO46" s="49"/>
      <c r="BP46" s="49">
        <v>16100</v>
      </c>
      <c r="BQ46" s="49">
        <v>2080</v>
      </c>
      <c r="BR46" s="49">
        <v>8310</v>
      </c>
      <c r="BS46" s="49">
        <v>9870</v>
      </c>
      <c r="BT46" s="49">
        <v>5710</v>
      </c>
      <c r="BU46" s="49">
        <v>260</v>
      </c>
      <c r="BV46" s="49">
        <v>260</v>
      </c>
      <c r="BW46" s="49">
        <v>9350</v>
      </c>
      <c r="BX46" s="49"/>
      <c r="BY46" s="49">
        <v>2800</v>
      </c>
      <c r="BZ46" s="49">
        <v>1680</v>
      </c>
      <c r="CA46" s="49">
        <v>8390</v>
      </c>
      <c r="CB46" s="49">
        <v>560</v>
      </c>
      <c r="CC46" s="49">
        <v>280</v>
      </c>
      <c r="CD46" s="49">
        <v>560</v>
      </c>
      <c r="CE46" s="49">
        <v>3360</v>
      </c>
      <c r="CF46" s="49">
        <v>3920</v>
      </c>
      <c r="CG46" s="49">
        <v>6430</v>
      </c>
      <c r="CH46" s="49"/>
      <c r="CI46" s="49">
        <v>3840</v>
      </c>
      <c r="CJ46" s="49">
        <v>2560</v>
      </c>
      <c r="CK46" s="49">
        <v>2080</v>
      </c>
      <c r="CL46" s="49">
        <v>6230</v>
      </c>
      <c r="CM46" s="49">
        <v>1280</v>
      </c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</row>
    <row r="47" spans="1:127" ht="53.25" customHeight="1">
      <c r="A47" s="43"/>
      <c r="B47" s="44"/>
      <c r="C47" s="51" t="s">
        <v>138</v>
      </c>
      <c r="D47" s="51" t="s">
        <v>164</v>
      </c>
      <c r="E47" s="45">
        <f t="shared" si="7"/>
        <v>10900</v>
      </c>
      <c r="F47" s="46">
        <v>600</v>
      </c>
      <c r="G47" s="50"/>
      <c r="H47" s="50"/>
      <c r="I47" s="50"/>
      <c r="J47" s="50"/>
      <c r="K47" s="50"/>
      <c r="L47" s="50"/>
      <c r="M47" s="50"/>
      <c r="N47" s="50"/>
      <c r="O47" s="50"/>
      <c r="P47" s="46">
        <v>800</v>
      </c>
      <c r="Q47" s="50"/>
      <c r="R47" s="50"/>
      <c r="S47" s="50"/>
      <c r="T47" s="50"/>
      <c r="U47" s="50"/>
      <c r="V47" s="50"/>
      <c r="W47" s="50"/>
      <c r="X47" s="50"/>
      <c r="Y47" s="50"/>
      <c r="Z47" s="46">
        <v>1700</v>
      </c>
      <c r="AA47" s="50"/>
      <c r="AB47" s="50"/>
      <c r="AC47" s="50"/>
      <c r="AD47" s="50"/>
      <c r="AE47" s="50"/>
      <c r="AF47" s="50"/>
      <c r="AG47" s="50"/>
      <c r="AH47" s="50"/>
      <c r="AI47" s="46">
        <v>2000</v>
      </c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46">
        <v>1200</v>
      </c>
      <c r="AW47" s="50"/>
      <c r="AX47" s="50"/>
      <c r="AY47" s="50"/>
      <c r="AZ47" s="50"/>
      <c r="BA47" s="50"/>
      <c r="BB47" s="50"/>
      <c r="BC47" s="50"/>
      <c r="BD47" s="50"/>
      <c r="BE47" s="46">
        <v>1400</v>
      </c>
      <c r="BF47" s="50"/>
      <c r="BG47" s="50"/>
      <c r="BH47" s="50"/>
      <c r="BI47" s="50"/>
      <c r="BJ47" s="50"/>
      <c r="BK47" s="50"/>
      <c r="BL47" s="50"/>
      <c r="BM47" s="50"/>
      <c r="BN47" s="50"/>
      <c r="BO47" s="46">
        <v>1200</v>
      </c>
      <c r="BP47" s="50"/>
      <c r="BQ47" s="50"/>
      <c r="BR47" s="50"/>
      <c r="BS47" s="50"/>
      <c r="BT47" s="50"/>
      <c r="BU47" s="50"/>
      <c r="BV47" s="50"/>
      <c r="BW47" s="50"/>
      <c r="BX47" s="46">
        <v>1200</v>
      </c>
      <c r="BY47" s="50"/>
      <c r="BZ47" s="50"/>
      <c r="CA47" s="50"/>
      <c r="CB47" s="50"/>
      <c r="CC47" s="46"/>
      <c r="CD47" s="50"/>
      <c r="CE47" s="50"/>
      <c r="CF47" s="46"/>
      <c r="CG47" s="46"/>
      <c r="CH47" s="46">
        <v>800</v>
      </c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</row>
    <row r="48" spans="1:127" ht="53.25" customHeight="1">
      <c r="A48" s="55"/>
      <c r="B48" s="52"/>
      <c r="C48" s="51" t="s">
        <v>135</v>
      </c>
      <c r="D48" s="44" t="s">
        <v>136</v>
      </c>
      <c r="E48" s="45">
        <f t="shared" si="7"/>
        <v>468700</v>
      </c>
      <c r="F48" s="46">
        <v>14100</v>
      </c>
      <c r="G48" s="50"/>
      <c r="H48" s="50"/>
      <c r="I48" s="50"/>
      <c r="J48" s="50"/>
      <c r="K48" s="50"/>
      <c r="L48" s="50"/>
      <c r="M48" s="50"/>
      <c r="N48" s="50"/>
      <c r="O48" s="50"/>
      <c r="P48" s="46">
        <v>9400</v>
      </c>
      <c r="Q48" s="50"/>
      <c r="R48" s="50"/>
      <c r="S48" s="50"/>
      <c r="T48" s="50"/>
      <c r="U48" s="50"/>
      <c r="V48" s="50"/>
      <c r="W48" s="50"/>
      <c r="X48" s="50"/>
      <c r="Y48" s="50"/>
      <c r="Z48" s="46">
        <v>154700</v>
      </c>
      <c r="AA48" s="50"/>
      <c r="AB48" s="50"/>
      <c r="AC48" s="50"/>
      <c r="AD48" s="50"/>
      <c r="AE48" s="50"/>
      <c r="AF48" s="50"/>
      <c r="AG48" s="50"/>
      <c r="AH48" s="50"/>
      <c r="AI48" s="46">
        <v>103100</v>
      </c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46">
        <v>37500</v>
      </c>
      <c r="AW48" s="50"/>
      <c r="AX48" s="50"/>
      <c r="AY48" s="50"/>
      <c r="AZ48" s="50"/>
      <c r="BA48" s="50"/>
      <c r="BB48" s="50"/>
      <c r="BC48" s="50"/>
      <c r="BD48" s="50"/>
      <c r="BE48" s="46">
        <v>37500</v>
      </c>
      <c r="BF48" s="50"/>
      <c r="BG48" s="50"/>
      <c r="BH48" s="50"/>
      <c r="BI48" s="50"/>
      <c r="BJ48" s="50"/>
      <c r="BK48" s="50"/>
      <c r="BL48" s="50"/>
      <c r="BM48" s="50"/>
      <c r="BN48" s="50"/>
      <c r="BO48" s="46">
        <v>60900</v>
      </c>
      <c r="BP48" s="50"/>
      <c r="BQ48" s="50"/>
      <c r="BR48" s="50"/>
      <c r="BS48" s="50"/>
      <c r="BT48" s="50"/>
      <c r="BU48" s="50"/>
      <c r="BV48" s="50"/>
      <c r="BW48" s="50"/>
      <c r="BX48" s="46">
        <v>32800</v>
      </c>
      <c r="BY48" s="50"/>
      <c r="BZ48" s="50"/>
      <c r="CA48" s="50"/>
      <c r="CB48" s="50"/>
      <c r="CC48" s="46"/>
      <c r="CD48" s="50"/>
      <c r="CE48" s="50"/>
      <c r="CF48" s="46"/>
      <c r="CG48" s="46"/>
      <c r="CH48" s="46">
        <v>18700</v>
      </c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</row>
    <row r="49" spans="1:127" ht="53.25" customHeight="1">
      <c r="A49" s="55">
        <v>2</v>
      </c>
      <c r="B49" s="52" t="s">
        <v>165</v>
      </c>
      <c r="C49" s="51" t="s">
        <v>126</v>
      </c>
      <c r="D49" s="51" t="s">
        <v>166</v>
      </c>
      <c r="E49" s="45">
        <f t="shared" si="7"/>
        <v>100000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>
        <v>10500</v>
      </c>
      <c r="CO49" s="46"/>
      <c r="CP49" s="46">
        <v>9000</v>
      </c>
      <c r="CQ49" s="46">
        <v>12500</v>
      </c>
      <c r="CR49" s="46">
        <v>18000</v>
      </c>
      <c r="CS49" s="46">
        <v>14000</v>
      </c>
      <c r="CT49" s="46">
        <v>4000</v>
      </c>
      <c r="CU49" s="46">
        <v>26500</v>
      </c>
      <c r="CV49" s="46">
        <v>4000</v>
      </c>
      <c r="CW49" s="46">
        <v>1500</v>
      </c>
      <c r="CX49" s="46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</row>
    <row r="50" spans="1:127" ht="53.25" customHeight="1">
      <c r="A50" s="43"/>
      <c r="B50" s="44"/>
      <c r="C50" s="51" t="s">
        <v>126</v>
      </c>
      <c r="D50" s="44" t="s">
        <v>167</v>
      </c>
      <c r="E50" s="45">
        <f t="shared" si="7"/>
        <v>24000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>
        <f>20*1200</f>
        <v>24000</v>
      </c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</row>
    <row r="51" spans="1:127" ht="53.25" customHeight="1">
      <c r="A51" s="55"/>
      <c r="B51" s="57"/>
      <c r="C51" s="47" t="s">
        <v>120</v>
      </c>
      <c r="D51" s="47" t="s">
        <v>163</v>
      </c>
      <c r="E51" s="48">
        <f t="shared" si="7"/>
        <v>72490</v>
      </c>
      <c r="F51" s="49"/>
      <c r="G51" s="49">
        <v>60</v>
      </c>
      <c r="H51" s="49">
        <v>650</v>
      </c>
      <c r="I51" s="49">
        <v>20</v>
      </c>
      <c r="J51" s="49">
        <v>60</v>
      </c>
      <c r="K51" s="49">
        <v>110</v>
      </c>
      <c r="L51" s="49">
        <v>780</v>
      </c>
      <c r="M51" s="49">
        <v>300</v>
      </c>
      <c r="N51" s="49">
        <v>40</v>
      </c>
      <c r="O51" s="49">
        <v>130</v>
      </c>
      <c r="P51" s="49"/>
      <c r="Q51" s="49">
        <v>30</v>
      </c>
      <c r="R51" s="49">
        <v>140</v>
      </c>
      <c r="S51" s="49">
        <v>140</v>
      </c>
      <c r="T51" s="49">
        <v>10</v>
      </c>
      <c r="U51" s="49">
        <v>100</v>
      </c>
      <c r="V51" s="49">
        <v>130</v>
      </c>
      <c r="W51" s="49">
        <v>120</v>
      </c>
      <c r="X51" s="49">
        <v>10</v>
      </c>
      <c r="Y51" s="49">
        <v>780</v>
      </c>
      <c r="Z51" s="49"/>
      <c r="AA51" s="49">
        <v>1000</v>
      </c>
      <c r="AB51" s="49">
        <v>4270</v>
      </c>
      <c r="AC51" s="49">
        <v>4040</v>
      </c>
      <c r="AD51" s="49">
        <v>1190</v>
      </c>
      <c r="AE51" s="49">
        <v>3800</v>
      </c>
      <c r="AF51" s="49">
        <v>4510</v>
      </c>
      <c r="AG51" s="49">
        <v>4040</v>
      </c>
      <c r="AH51" s="49">
        <v>950</v>
      </c>
      <c r="AI51" s="49"/>
      <c r="AJ51" s="49">
        <v>1110</v>
      </c>
      <c r="AK51" s="49">
        <v>2220</v>
      </c>
      <c r="AL51" s="49">
        <v>1110</v>
      </c>
      <c r="AM51" s="49">
        <v>2530</v>
      </c>
      <c r="AN51" s="49">
        <v>700</v>
      </c>
      <c r="AO51" s="49">
        <v>470</v>
      </c>
      <c r="AP51" s="49">
        <v>2060</v>
      </c>
      <c r="AQ51" s="49">
        <v>470</v>
      </c>
      <c r="AR51" s="49">
        <v>470</v>
      </c>
      <c r="AS51" s="49">
        <v>1420</v>
      </c>
      <c r="AT51" s="49">
        <v>410</v>
      </c>
      <c r="AU51" s="49">
        <v>3010</v>
      </c>
      <c r="AV51" s="49"/>
      <c r="AW51" s="49">
        <v>550</v>
      </c>
      <c r="AX51" s="49">
        <v>1440</v>
      </c>
      <c r="AY51" s="49">
        <v>560</v>
      </c>
      <c r="AZ51" s="49">
        <v>460</v>
      </c>
      <c r="BA51" s="49">
        <v>460</v>
      </c>
      <c r="BB51" s="49">
        <v>760</v>
      </c>
      <c r="BC51" s="49">
        <v>1270</v>
      </c>
      <c r="BD51" s="49">
        <v>350</v>
      </c>
      <c r="BE51" s="49"/>
      <c r="BF51" s="49">
        <v>230</v>
      </c>
      <c r="BG51" s="49">
        <v>2070</v>
      </c>
      <c r="BH51" s="49">
        <v>690</v>
      </c>
      <c r="BI51" s="49">
        <v>120</v>
      </c>
      <c r="BJ51" s="49">
        <v>520</v>
      </c>
      <c r="BK51" s="49">
        <v>690</v>
      </c>
      <c r="BL51" s="49">
        <v>980</v>
      </c>
      <c r="BM51" s="49">
        <v>370</v>
      </c>
      <c r="BN51" s="49">
        <v>180</v>
      </c>
      <c r="BO51" s="49"/>
      <c r="BP51" s="49">
        <v>2900</v>
      </c>
      <c r="BQ51" s="49">
        <v>370</v>
      </c>
      <c r="BR51" s="49">
        <v>1500</v>
      </c>
      <c r="BS51" s="49">
        <v>1780</v>
      </c>
      <c r="BT51" s="49">
        <v>1030</v>
      </c>
      <c r="BU51" s="49">
        <v>90</v>
      </c>
      <c r="BV51" s="49">
        <v>90</v>
      </c>
      <c r="BW51" s="49">
        <v>1700</v>
      </c>
      <c r="BX51" s="49"/>
      <c r="BY51" s="49">
        <v>500</v>
      </c>
      <c r="BZ51" s="49">
        <v>300</v>
      </c>
      <c r="CA51" s="49">
        <v>1510</v>
      </c>
      <c r="CB51" s="49">
        <v>100</v>
      </c>
      <c r="CC51" s="49">
        <v>100</v>
      </c>
      <c r="CD51" s="49">
        <v>100</v>
      </c>
      <c r="CE51" s="49">
        <v>600</v>
      </c>
      <c r="CF51" s="49">
        <v>700</v>
      </c>
      <c r="CG51" s="49">
        <v>1160</v>
      </c>
      <c r="CH51" s="49"/>
      <c r="CI51" s="49">
        <v>690</v>
      </c>
      <c r="CJ51" s="49">
        <v>460</v>
      </c>
      <c r="CK51" s="49">
        <v>370</v>
      </c>
      <c r="CL51" s="49">
        <v>1120</v>
      </c>
      <c r="CM51" s="49">
        <v>230</v>
      </c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</row>
    <row r="52" spans="1:127" ht="53.25" customHeight="1">
      <c r="A52" s="43"/>
      <c r="B52" s="44"/>
      <c r="C52" s="51" t="s">
        <v>138</v>
      </c>
      <c r="D52" s="51" t="s">
        <v>168</v>
      </c>
      <c r="E52" s="45">
        <f t="shared" si="7"/>
        <v>4400</v>
      </c>
      <c r="F52" s="46">
        <v>400</v>
      </c>
      <c r="G52" s="50"/>
      <c r="H52" s="50"/>
      <c r="I52" s="50"/>
      <c r="J52" s="50"/>
      <c r="K52" s="50"/>
      <c r="L52" s="50"/>
      <c r="M52" s="50"/>
      <c r="N52" s="50"/>
      <c r="O52" s="50"/>
      <c r="P52" s="46">
        <v>400</v>
      </c>
      <c r="Q52" s="50"/>
      <c r="R52" s="50"/>
      <c r="S52" s="50"/>
      <c r="T52" s="50"/>
      <c r="U52" s="50"/>
      <c r="V52" s="50"/>
      <c r="W52" s="50"/>
      <c r="X52" s="50"/>
      <c r="Y52" s="50"/>
      <c r="Z52" s="46">
        <v>600</v>
      </c>
      <c r="AA52" s="50"/>
      <c r="AB52" s="50"/>
      <c r="AC52" s="50"/>
      <c r="AD52" s="50"/>
      <c r="AE52" s="50"/>
      <c r="AF52" s="50"/>
      <c r="AG52" s="50"/>
      <c r="AH52" s="50"/>
      <c r="AI52" s="46">
        <v>800</v>
      </c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46">
        <v>600</v>
      </c>
      <c r="AW52" s="50"/>
      <c r="AX52" s="50"/>
      <c r="AY52" s="50"/>
      <c r="AZ52" s="50"/>
      <c r="BA52" s="50"/>
      <c r="BB52" s="50"/>
      <c r="BC52" s="50"/>
      <c r="BD52" s="50"/>
      <c r="BE52" s="46">
        <v>200</v>
      </c>
      <c r="BF52" s="50"/>
      <c r="BG52" s="50"/>
      <c r="BH52" s="50"/>
      <c r="BI52" s="50"/>
      <c r="BJ52" s="50"/>
      <c r="BK52" s="50"/>
      <c r="BL52" s="50"/>
      <c r="BM52" s="50"/>
      <c r="BN52" s="50"/>
      <c r="BO52" s="46">
        <v>1100</v>
      </c>
      <c r="BP52" s="50"/>
      <c r="BQ52" s="50"/>
      <c r="BR52" s="50"/>
      <c r="BS52" s="50"/>
      <c r="BT52" s="50"/>
      <c r="BU52" s="50"/>
      <c r="BV52" s="50"/>
      <c r="BW52" s="50"/>
      <c r="BX52" s="46">
        <v>200</v>
      </c>
      <c r="BY52" s="50"/>
      <c r="BZ52" s="50"/>
      <c r="CA52" s="50"/>
      <c r="CB52" s="50"/>
      <c r="CC52" s="46"/>
      <c r="CD52" s="50"/>
      <c r="CE52" s="50"/>
      <c r="CF52" s="46"/>
      <c r="CG52" s="46"/>
      <c r="CH52" s="46">
        <v>100</v>
      </c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</row>
    <row r="53" spans="1:127" ht="53.25" customHeight="1">
      <c r="A53" s="55"/>
      <c r="B53" s="52"/>
      <c r="C53" s="51" t="s">
        <v>135</v>
      </c>
      <c r="D53" s="44" t="s">
        <v>136</v>
      </c>
      <c r="E53" s="45">
        <f t="shared" si="7"/>
        <v>57000</v>
      </c>
      <c r="F53" s="46">
        <v>17700</v>
      </c>
      <c r="G53" s="50"/>
      <c r="H53" s="50"/>
      <c r="I53" s="50"/>
      <c r="J53" s="50"/>
      <c r="K53" s="50"/>
      <c r="L53" s="50"/>
      <c r="M53" s="50"/>
      <c r="N53" s="50"/>
      <c r="O53" s="50"/>
      <c r="P53" s="46">
        <v>2300</v>
      </c>
      <c r="Q53" s="50"/>
      <c r="R53" s="50"/>
      <c r="S53" s="50"/>
      <c r="T53" s="50"/>
      <c r="U53" s="50"/>
      <c r="V53" s="50"/>
      <c r="W53" s="50"/>
      <c r="X53" s="50"/>
      <c r="Y53" s="50"/>
      <c r="Z53" s="46">
        <v>10300</v>
      </c>
      <c r="AA53" s="50"/>
      <c r="AB53" s="50"/>
      <c r="AC53" s="50"/>
      <c r="AD53" s="50"/>
      <c r="AE53" s="50"/>
      <c r="AF53" s="50"/>
      <c r="AG53" s="50"/>
      <c r="AH53" s="50"/>
      <c r="AI53" s="46">
        <v>5700</v>
      </c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46">
        <v>6800</v>
      </c>
      <c r="AW53" s="50"/>
      <c r="AX53" s="50"/>
      <c r="AY53" s="50"/>
      <c r="AZ53" s="50"/>
      <c r="BA53" s="50"/>
      <c r="BB53" s="50"/>
      <c r="BC53" s="50"/>
      <c r="BD53" s="50"/>
      <c r="BE53" s="46">
        <v>1100</v>
      </c>
      <c r="BF53" s="50"/>
      <c r="BG53" s="50"/>
      <c r="BH53" s="50"/>
      <c r="BI53" s="50"/>
      <c r="BJ53" s="50"/>
      <c r="BK53" s="50"/>
      <c r="BL53" s="50"/>
      <c r="BM53" s="50"/>
      <c r="BN53" s="50"/>
      <c r="BO53" s="46">
        <v>11400</v>
      </c>
      <c r="BP53" s="50"/>
      <c r="BQ53" s="50"/>
      <c r="BR53" s="50"/>
      <c r="BS53" s="50"/>
      <c r="BT53" s="50"/>
      <c r="BU53" s="50"/>
      <c r="BV53" s="50"/>
      <c r="BW53" s="50"/>
      <c r="BX53" s="46">
        <v>1100</v>
      </c>
      <c r="BY53" s="50"/>
      <c r="BZ53" s="50"/>
      <c r="CA53" s="50"/>
      <c r="CB53" s="50"/>
      <c r="CC53" s="46"/>
      <c r="CD53" s="50"/>
      <c r="CE53" s="50"/>
      <c r="CF53" s="46"/>
      <c r="CG53" s="46"/>
      <c r="CH53" s="46">
        <v>600</v>
      </c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</row>
    <row r="54" spans="1:127" ht="53.25" customHeight="1">
      <c r="A54" s="55">
        <v>3</v>
      </c>
      <c r="B54" s="52" t="s">
        <v>169</v>
      </c>
      <c r="C54" s="51" t="s">
        <v>126</v>
      </c>
      <c r="D54" s="51" t="s">
        <v>166</v>
      </c>
      <c r="E54" s="45">
        <f t="shared" si="7"/>
        <v>100000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>
        <v>4000</v>
      </c>
      <c r="CO54" s="46"/>
      <c r="CP54" s="46">
        <v>8000</v>
      </c>
      <c r="CQ54" s="46">
        <v>21000</v>
      </c>
      <c r="CR54" s="46">
        <v>27000</v>
      </c>
      <c r="CS54" s="46">
        <v>16000</v>
      </c>
      <c r="CT54" s="46">
        <v>18000</v>
      </c>
      <c r="CU54" s="46">
        <v>4000</v>
      </c>
      <c r="CV54" s="46"/>
      <c r="CW54" s="46">
        <v>2000</v>
      </c>
      <c r="CX54" s="46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</row>
    <row r="55" spans="1:127" ht="53.25" customHeight="1">
      <c r="A55" s="43"/>
      <c r="B55" s="44"/>
      <c r="C55" s="51" t="s">
        <v>126</v>
      </c>
      <c r="D55" s="44" t="s">
        <v>167</v>
      </c>
      <c r="E55" s="45">
        <f t="shared" si="7"/>
        <v>24000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>
        <f>20*1200</f>
        <v>24000</v>
      </c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</row>
    <row r="56" spans="1:127" ht="53.25" customHeight="1">
      <c r="A56" s="55"/>
      <c r="B56" s="57"/>
      <c r="C56" s="47" t="s">
        <v>120</v>
      </c>
      <c r="D56" s="47" t="s">
        <v>163</v>
      </c>
      <c r="E56" s="48">
        <f t="shared" si="7"/>
        <v>38220</v>
      </c>
      <c r="F56" s="49"/>
      <c r="G56" s="49">
        <v>70</v>
      </c>
      <c r="H56" s="49">
        <v>400</v>
      </c>
      <c r="I56" s="49">
        <v>10</v>
      </c>
      <c r="J56" s="49">
        <v>110</v>
      </c>
      <c r="K56" s="49">
        <v>70</v>
      </c>
      <c r="L56" s="49">
        <v>90</v>
      </c>
      <c r="M56" s="49">
        <v>200</v>
      </c>
      <c r="N56" s="49">
        <v>10</v>
      </c>
      <c r="O56" s="49">
        <v>30</v>
      </c>
      <c r="P56" s="49"/>
      <c r="Q56" s="49">
        <v>10</v>
      </c>
      <c r="R56" s="49">
        <v>80</v>
      </c>
      <c r="S56" s="49">
        <v>180</v>
      </c>
      <c r="T56" s="49">
        <v>10</v>
      </c>
      <c r="U56" s="49">
        <v>260</v>
      </c>
      <c r="V56" s="49">
        <v>260</v>
      </c>
      <c r="W56" s="49">
        <v>40</v>
      </c>
      <c r="X56" s="49">
        <v>10</v>
      </c>
      <c r="Y56" s="49">
        <v>270</v>
      </c>
      <c r="Z56" s="49"/>
      <c r="AA56" s="49">
        <v>410</v>
      </c>
      <c r="AB56" s="49">
        <v>1820</v>
      </c>
      <c r="AC56" s="49">
        <v>3240</v>
      </c>
      <c r="AD56" s="49">
        <v>600</v>
      </c>
      <c r="AE56" s="49">
        <v>1900</v>
      </c>
      <c r="AF56" s="49">
        <v>3090</v>
      </c>
      <c r="AG56" s="49">
        <v>2830</v>
      </c>
      <c r="AH56" s="49">
        <v>450</v>
      </c>
      <c r="AI56" s="49"/>
      <c r="AJ56" s="49">
        <v>850</v>
      </c>
      <c r="AK56" s="49">
        <v>1000</v>
      </c>
      <c r="AL56" s="49">
        <v>1610</v>
      </c>
      <c r="AM56" s="49">
        <v>1430</v>
      </c>
      <c r="AN56" s="49">
        <v>340</v>
      </c>
      <c r="AO56" s="49">
        <v>360</v>
      </c>
      <c r="AP56" s="49">
        <v>1900</v>
      </c>
      <c r="AQ56" s="49">
        <v>430</v>
      </c>
      <c r="AR56" s="49">
        <v>450</v>
      </c>
      <c r="AS56" s="49">
        <v>1420</v>
      </c>
      <c r="AT56" s="49">
        <v>500</v>
      </c>
      <c r="AU56" s="49">
        <v>1580</v>
      </c>
      <c r="AV56" s="49"/>
      <c r="AW56" s="49">
        <v>400</v>
      </c>
      <c r="AX56" s="49">
        <v>1170</v>
      </c>
      <c r="AY56" s="49">
        <v>200</v>
      </c>
      <c r="AZ56" s="49">
        <v>230</v>
      </c>
      <c r="BA56" s="49">
        <v>330</v>
      </c>
      <c r="BB56" s="49">
        <v>1020</v>
      </c>
      <c r="BC56" s="49">
        <v>390</v>
      </c>
      <c r="BD56" s="49">
        <v>240</v>
      </c>
      <c r="BE56" s="49"/>
      <c r="BF56" s="49">
        <v>260</v>
      </c>
      <c r="BG56" s="49">
        <v>700</v>
      </c>
      <c r="BH56" s="49">
        <v>270</v>
      </c>
      <c r="BI56" s="49">
        <v>210</v>
      </c>
      <c r="BJ56" s="49">
        <v>600</v>
      </c>
      <c r="BK56" s="49">
        <v>220</v>
      </c>
      <c r="BL56" s="49">
        <v>200</v>
      </c>
      <c r="BM56" s="49">
        <v>460</v>
      </c>
      <c r="BN56" s="49">
        <v>670</v>
      </c>
      <c r="BO56" s="49"/>
      <c r="BP56" s="49">
        <v>530</v>
      </c>
      <c r="BQ56" s="49">
        <v>50</v>
      </c>
      <c r="BR56" s="49">
        <v>40</v>
      </c>
      <c r="BS56" s="49">
        <v>110</v>
      </c>
      <c r="BT56" s="49">
        <v>40</v>
      </c>
      <c r="BU56" s="49">
        <v>50</v>
      </c>
      <c r="BV56" s="49">
        <v>50</v>
      </c>
      <c r="BW56" s="49">
        <v>160</v>
      </c>
      <c r="BX56" s="49"/>
      <c r="BY56" s="49">
        <v>60</v>
      </c>
      <c r="BZ56" s="49">
        <v>100</v>
      </c>
      <c r="CA56" s="49">
        <v>60</v>
      </c>
      <c r="CB56" s="49">
        <v>100</v>
      </c>
      <c r="CC56" s="49">
        <v>10</v>
      </c>
      <c r="CD56" s="49">
        <v>40</v>
      </c>
      <c r="CE56" s="49">
        <v>120</v>
      </c>
      <c r="CF56" s="49">
        <v>40</v>
      </c>
      <c r="CG56" s="49">
        <v>180</v>
      </c>
      <c r="CH56" s="49"/>
      <c r="CI56" s="49">
        <v>100</v>
      </c>
      <c r="CJ56" s="49">
        <v>120</v>
      </c>
      <c r="CK56" s="49">
        <v>110</v>
      </c>
      <c r="CL56" s="49">
        <v>240</v>
      </c>
      <c r="CM56" s="49">
        <v>20</v>
      </c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</row>
    <row r="57" spans="1:127" ht="53.25" customHeight="1">
      <c r="A57" s="43"/>
      <c r="B57" s="44"/>
      <c r="C57" s="51" t="s">
        <v>138</v>
      </c>
      <c r="D57" s="51" t="s">
        <v>168</v>
      </c>
      <c r="E57" s="45">
        <f t="shared" si="7"/>
        <v>4400</v>
      </c>
      <c r="F57" s="46">
        <v>200</v>
      </c>
      <c r="G57" s="50"/>
      <c r="H57" s="50"/>
      <c r="I57" s="50"/>
      <c r="J57" s="50"/>
      <c r="K57" s="50"/>
      <c r="L57" s="50"/>
      <c r="M57" s="50"/>
      <c r="N57" s="50"/>
      <c r="O57" s="50"/>
      <c r="P57" s="46">
        <v>400</v>
      </c>
      <c r="Q57" s="50"/>
      <c r="R57" s="50"/>
      <c r="S57" s="50"/>
      <c r="T57" s="50"/>
      <c r="U57" s="50"/>
      <c r="V57" s="50"/>
      <c r="W57" s="50"/>
      <c r="X57" s="50"/>
      <c r="Y57" s="50"/>
      <c r="Z57" s="46">
        <v>900</v>
      </c>
      <c r="AA57" s="50"/>
      <c r="AB57" s="50"/>
      <c r="AC57" s="50"/>
      <c r="AD57" s="50"/>
      <c r="AE57" s="50"/>
      <c r="AF57" s="50"/>
      <c r="AG57" s="50"/>
      <c r="AH57" s="50"/>
      <c r="AI57" s="46">
        <v>1100</v>
      </c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46">
        <v>700</v>
      </c>
      <c r="AW57" s="50"/>
      <c r="AX57" s="50"/>
      <c r="AY57" s="50"/>
      <c r="AZ57" s="50"/>
      <c r="BA57" s="50"/>
      <c r="BB57" s="50"/>
      <c r="BC57" s="50"/>
      <c r="BD57" s="50"/>
      <c r="BE57" s="46">
        <v>800</v>
      </c>
      <c r="BF57" s="50"/>
      <c r="BG57" s="50"/>
      <c r="BH57" s="50"/>
      <c r="BI57" s="50"/>
      <c r="BJ57" s="50"/>
      <c r="BK57" s="50"/>
      <c r="BL57" s="50"/>
      <c r="BM57" s="50"/>
      <c r="BN57" s="50"/>
      <c r="BO57" s="46">
        <v>200</v>
      </c>
      <c r="BP57" s="50"/>
      <c r="BQ57" s="50"/>
      <c r="BR57" s="50"/>
      <c r="BS57" s="50"/>
      <c r="BT57" s="50"/>
      <c r="BU57" s="50"/>
      <c r="BV57" s="50"/>
      <c r="BW57" s="50"/>
      <c r="BX57" s="46"/>
      <c r="BY57" s="50"/>
      <c r="BZ57" s="50"/>
      <c r="CA57" s="50"/>
      <c r="CB57" s="50"/>
      <c r="CC57" s="46"/>
      <c r="CD57" s="50"/>
      <c r="CE57" s="50"/>
      <c r="CF57" s="46"/>
      <c r="CG57" s="46"/>
      <c r="CH57" s="46">
        <v>100</v>
      </c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</row>
    <row r="58" spans="1:127" ht="53.25" customHeight="1">
      <c r="A58" s="55"/>
      <c r="B58" s="52"/>
      <c r="C58" s="51" t="s">
        <v>135</v>
      </c>
      <c r="D58" s="58" t="s">
        <v>136</v>
      </c>
      <c r="E58" s="45">
        <f t="shared" si="7"/>
        <v>42100</v>
      </c>
      <c r="F58" s="46">
        <v>800</v>
      </c>
      <c r="G58" s="50"/>
      <c r="H58" s="50"/>
      <c r="I58" s="50"/>
      <c r="J58" s="50"/>
      <c r="K58" s="50"/>
      <c r="L58" s="50"/>
      <c r="M58" s="50"/>
      <c r="N58" s="50"/>
      <c r="O58" s="50"/>
      <c r="P58" s="46">
        <v>1300</v>
      </c>
      <c r="Q58" s="50"/>
      <c r="R58" s="50"/>
      <c r="S58" s="50"/>
      <c r="T58" s="50"/>
      <c r="U58" s="50"/>
      <c r="V58" s="50"/>
      <c r="W58" s="50"/>
      <c r="X58" s="50"/>
      <c r="Y58" s="50"/>
      <c r="Z58" s="46">
        <v>16500</v>
      </c>
      <c r="AA58" s="50"/>
      <c r="AB58" s="50"/>
      <c r="AC58" s="50"/>
      <c r="AD58" s="50"/>
      <c r="AE58" s="50"/>
      <c r="AF58" s="50"/>
      <c r="AG58" s="50"/>
      <c r="AH58" s="50"/>
      <c r="AI58" s="46">
        <v>13500</v>
      </c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46">
        <v>4200</v>
      </c>
      <c r="AW58" s="50"/>
      <c r="AX58" s="50"/>
      <c r="AY58" s="50"/>
      <c r="AZ58" s="50"/>
      <c r="BA58" s="50"/>
      <c r="BB58" s="50"/>
      <c r="BC58" s="50"/>
      <c r="BD58" s="50"/>
      <c r="BE58" s="46">
        <v>4200</v>
      </c>
      <c r="BF58" s="50"/>
      <c r="BG58" s="50"/>
      <c r="BH58" s="50"/>
      <c r="BI58" s="50"/>
      <c r="BJ58" s="50"/>
      <c r="BK58" s="50"/>
      <c r="BL58" s="50"/>
      <c r="BM58" s="50"/>
      <c r="BN58" s="50"/>
      <c r="BO58" s="46">
        <v>800</v>
      </c>
      <c r="BP58" s="50"/>
      <c r="BQ58" s="50"/>
      <c r="BR58" s="50"/>
      <c r="BS58" s="50"/>
      <c r="BT58" s="50"/>
      <c r="BU58" s="50"/>
      <c r="BV58" s="50"/>
      <c r="BW58" s="50"/>
      <c r="BX58" s="46">
        <v>400</v>
      </c>
      <c r="BY58" s="50"/>
      <c r="BZ58" s="50"/>
      <c r="CA58" s="50"/>
      <c r="CB58" s="50"/>
      <c r="CC58" s="46"/>
      <c r="CD58" s="50"/>
      <c r="CE58" s="50"/>
      <c r="CF58" s="46"/>
      <c r="CG58" s="46"/>
      <c r="CH58" s="46">
        <v>400</v>
      </c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</row>
    <row r="59" spans="1:127" ht="53.25" customHeight="1">
      <c r="A59" s="39"/>
      <c r="B59" s="40" t="s">
        <v>170</v>
      </c>
      <c r="C59" s="41"/>
      <c r="D59" s="59"/>
      <c r="E59" s="42">
        <f t="shared" si="7"/>
        <v>1843000</v>
      </c>
      <c r="F59" s="42">
        <f t="shared" ref="F59:CW59" si="8">SUM(F60:F79)</f>
        <v>3000</v>
      </c>
      <c r="G59" s="42">
        <f t="shared" si="8"/>
        <v>260</v>
      </c>
      <c r="H59" s="42">
        <f t="shared" si="8"/>
        <v>1220</v>
      </c>
      <c r="I59" s="42">
        <f t="shared" si="8"/>
        <v>260</v>
      </c>
      <c r="J59" s="42">
        <f t="shared" si="8"/>
        <v>260</v>
      </c>
      <c r="K59" s="42">
        <f t="shared" si="8"/>
        <v>300</v>
      </c>
      <c r="L59" s="42">
        <f t="shared" si="8"/>
        <v>1460</v>
      </c>
      <c r="M59" s="42">
        <f t="shared" si="8"/>
        <v>500</v>
      </c>
      <c r="N59" s="42">
        <f t="shared" si="8"/>
        <v>300</v>
      </c>
      <c r="O59" s="42">
        <f t="shared" si="8"/>
        <v>300</v>
      </c>
      <c r="P59" s="42">
        <f t="shared" si="8"/>
        <v>2800</v>
      </c>
      <c r="Q59" s="42">
        <f t="shared" si="8"/>
        <v>0</v>
      </c>
      <c r="R59" s="42">
        <f t="shared" si="8"/>
        <v>500</v>
      </c>
      <c r="S59" s="42">
        <f t="shared" si="8"/>
        <v>500</v>
      </c>
      <c r="T59" s="42">
        <f t="shared" si="8"/>
        <v>0</v>
      </c>
      <c r="U59" s="42">
        <f t="shared" si="8"/>
        <v>300</v>
      </c>
      <c r="V59" s="42">
        <f t="shared" si="8"/>
        <v>40</v>
      </c>
      <c r="W59" s="42">
        <f t="shared" si="8"/>
        <v>40</v>
      </c>
      <c r="X59" s="42">
        <f t="shared" si="8"/>
        <v>0</v>
      </c>
      <c r="Y59" s="42">
        <f t="shared" si="8"/>
        <v>760</v>
      </c>
      <c r="Z59" s="42">
        <f t="shared" si="8"/>
        <v>2000</v>
      </c>
      <c r="AA59" s="42">
        <f t="shared" si="8"/>
        <v>760</v>
      </c>
      <c r="AB59" s="42">
        <f t="shared" si="8"/>
        <v>1500</v>
      </c>
      <c r="AC59" s="42">
        <f t="shared" si="8"/>
        <v>960</v>
      </c>
      <c r="AD59" s="42">
        <f t="shared" si="8"/>
        <v>500</v>
      </c>
      <c r="AE59" s="42">
        <f t="shared" si="8"/>
        <v>820</v>
      </c>
      <c r="AF59" s="42">
        <f t="shared" si="8"/>
        <v>760</v>
      </c>
      <c r="AG59" s="42">
        <f t="shared" si="8"/>
        <v>760</v>
      </c>
      <c r="AH59" s="42">
        <f t="shared" si="8"/>
        <v>500</v>
      </c>
      <c r="AI59" s="42">
        <f t="shared" si="8"/>
        <v>2300</v>
      </c>
      <c r="AJ59" s="42">
        <f t="shared" si="8"/>
        <v>760</v>
      </c>
      <c r="AK59" s="42">
        <f t="shared" si="8"/>
        <v>760</v>
      </c>
      <c r="AL59" s="42">
        <f t="shared" si="8"/>
        <v>760</v>
      </c>
      <c r="AM59" s="42">
        <f t="shared" si="8"/>
        <v>760</v>
      </c>
      <c r="AN59" s="42">
        <f t="shared" si="8"/>
        <v>480</v>
      </c>
      <c r="AO59" s="42">
        <f t="shared" si="8"/>
        <v>720</v>
      </c>
      <c r="AP59" s="42">
        <f t="shared" si="8"/>
        <v>760</v>
      </c>
      <c r="AQ59" s="42">
        <f t="shared" si="8"/>
        <v>720</v>
      </c>
      <c r="AR59" s="42">
        <f t="shared" si="8"/>
        <v>720</v>
      </c>
      <c r="AS59" s="42">
        <f t="shared" si="8"/>
        <v>760</v>
      </c>
      <c r="AT59" s="42">
        <f t="shared" si="8"/>
        <v>720</v>
      </c>
      <c r="AU59" s="42">
        <f t="shared" si="8"/>
        <v>760</v>
      </c>
      <c r="AV59" s="42">
        <f t="shared" si="8"/>
        <v>1600</v>
      </c>
      <c r="AW59" s="42">
        <f t="shared" si="8"/>
        <v>1040</v>
      </c>
      <c r="AX59" s="42">
        <f t="shared" si="8"/>
        <v>1120</v>
      </c>
      <c r="AY59" s="42">
        <f t="shared" si="8"/>
        <v>840</v>
      </c>
      <c r="AZ59" s="42">
        <f t="shared" si="8"/>
        <v>720</v>
      </c>
      <c r="BA59" s="42">
        <f t="shared" si="8"/>
        <v>540</v>
      </c>
      <c r="BB59" s="42">
        <f t="shared" si="8"/>
        <v>760</v>
      </c>
      <c r="BC59" s="42">
        <f t="shared" si="8"/>
        <v>1100</v>
      </c>
      <c r="BD59" s="42">
        <f t="shared" si="8"/>
        <v>300</v>
      </c>
      <c r="BE59" s="42">
        <f t="shared" si="8"/>
        <v>4300</v>
      </c>
      <c r="BF59" s="42">
        <f t="shared" si="8"/>
        <v>640</v>
      </c>
      <c r="BG59" s="42">
        <f t="shared" si="8"/>
        <v>1140</v>
      </c>
      <c r="BH59" s="42">
        <f t="shared" si="8"/>
        <v>1420</v>
      </c>
      <c r="BI59" s="42">
        <f t="shared" si="8"/>
        <v>440</v>
      </c>
      <c r="BJ59" s="42">
        <f t="shared" si="8"/>
        <v>1280</v>
      </c>
      <c r="BK59" s="42">
        <f t="shared" si="8"/>
        <v>1660</v>
      </c>
      <c r="BL59" s="42">
        <f t="shared" si="8"/>
        <v>1120</v>
      </c>
      <c r="BM59" s="42">
        <f t="shared" si="8"/>
        <v>160</v>
      </c>
      <c r="BN59" s="42">
        <f t="shared" si="8"/>
        <v>860</v>
      </c>
      <c r="BO59" s="42">
        <f t="shared" si="8"/>
        <v>3600</v>
      </c>
      <c r="BP59" s="42">
        <f t="shared" si="8"/>
        <v>2080</v>
      </c>
      <c r="BQ59" s="42">
        <f t="shared" si="8"/>
        <v>1000</v>
      </c>
      <c r="BR59" s="42">
        <f t="shared" si="8"/>
        <v>1620</v>
      </c>
      <c r="BS59" s="42">
        <f t="shared" si="8"/>
        <v>1240</v>
      </c>
      <c r="BT59" s="42">
        <f t="shared" si="8"/>
        <v>1240</v>
      </c>
      <c r="BU59" s="42">
        <f t="shared" si="8"/>
        <v>0</v>
      </c>
      <c r="BV59" s="42">
        <f t="shared" si="8"/>
        <v>0</v>
      </c>
      <c r="BW59" s="42">
        <f t="shared" si="8"/>
        <v>1320</v>
      </c>
      <c r="BX59" s="42">
        <f t="shared" si="8"/>
        <v>2700</v>
      </c>
      <c r="BY59" s="42">
        <f t="shared" si="8"/>
        <v>800</v>
      </c>
      <c r="BZ59" s="42">
        <f t="shared" si="8"/>
        <v>540</v>
      </c>
      <c r="CA59" s="42">
        <f t="shared" si="8"/>
        <v>1420</v>
      </c>
      <c r="CB59" s="42">
        <f t="shared" si="8"/>
        <v>420</v>
      </c>
      <c r="CC59" s="42">
        <f t="shared" si="8"/>
        <v>0</v>
      </c>
      <c r="CD59" s="42">
        <f t="shared" si="8"/>
        <v>580</v>
      </c>
      <c r="CE59" s="42">
        <f t="shared" si="8"/>
        <v>1060</v>
      </c>
      <c r="CF59" s="42">
        <f t="shared" si="8"/>
        <v>1040</v>
      </c>
      <c r="CG59" s="42">
        <f t="shared" si="8"/>
        <v>1100</v>
      </c>
      <c r="CH59" s="42">
        <f t="shared" si="8"/>
        <v>2600</v>
      </c>
      <c r="CI59" s="42">
        <f t="shared" si="8"/>
        <v>1260</v>
      </c>
      <c r="CJ59" s="42">
        <f t="shared" si="8"/>
        <v>1220</v>
      </c>
      <c r="CK59" s="42">
        <f t="shared" si="8"/>
        <v>1220</v>
      </c>
      <c r="CL59" s="42">
        <f t="shared" si="8"/>
        <v>1260</v>
      </c>
      <c r="CM59" s="42">
        <f t="shared" si="8"/>
        <v>300</v>
      </c>
      <c r="CN59" s="42">
        <f t="shared" si="8"/>
        <v>1330600</v>
      </c>
      <c r="CO59" s="42">
        <f t="shared" si="8"/>
        <v>160000</v>
      </c>
      <c r="CP59" s="42">
        <f t="shared" si="8"/>
        <v>16200</v>
      </c>
      <c r="CQ59" s="42">
        <f t="shared" si="8"/>
        <v>39000</v>
      </c>
      <c r="CR59" s="42">
        <f t="shared" si="8"/>
        <v>50400</v>
      </c>
      <c r="CS59" s="42">
        <f t="shared" si="8"/>
        <v>23400</v>
      </c>
      <c r="CT59" s="42">
        <f t="shared" si="8"/>
        <v>39600</v>
      </c>
      <c r="CU59" s="42">
        <f t="shared" si="8"/>
        <v>34800</v>
      </c>
      <c r="CV59" s="42">
        <f t="shared" si="8"/>
        <v>34200</v>
      </c>
      <c r="CW59" s="42">
        <f t="shared" si="8"/>
        <v>31800</v>
      </c>
      <c r="CX59" s="42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</row>
    <row r="60" spans="1:127" ht="53.25" customHeight="1">
      <c r="A60" s="55">
        <v>1</v>
      </c>
      <c r="B60" s="60" t="s">
        <v>171</v>
      </c>
      <c r="C60" s="47" t="s">
        <v>120</v>
      </c>
      <c r="D60" s="61" t="s">
        <v>172</v>
      </c>
      <c r="E60" s="48">
        <f t="shared" si="7"/>
        <v>29000</v>
      </c>
      <c r="F60" s="49"/>
      <c r="G60" s="49">
        <v>0</v>
      </c>
      <c r="H60" s="49">
        <v>460</v>
      </c>
      <c r="I60" s="49">
        <v>0</v>
      </c>
      <c r="J60" s="49">
        <v>0</v>
      </c>
      <c r="K60" s="49">
        <v>40</v>
      </c>
      <c r="L60" s="49">
        <v>460</v>
      </c>
      <c r="M60" s="49">
        <v>40</v>
      </c>
      <c r="N60" s="49">
        <v>0</v>
      </c>
      <c r="O60" s="49">
        <v>40</v>
      </c>
      <c r="P60" s="49"/>
      <c r="Q60" s="49">
        <v>0</v>
      </c>
      <c r="R60" s="49">
        <v>40</v>
      </c>
      <c r="S60" s="49">
        <v>40</v>
      </c>
      <c r="T60" s="49">
        <v>0</v>
      </c>
      <c r="U60" s="49">
        <v>40</v>
      </c>
      <c r="V60" s="49">
        <v>40</v>
      </c>
      <c r="W60" s="49">
        <v>40</v>
      </c>
      <c r="X60" s="49">
        <v>0</v>
      </c>
      <c r="Y60" s="49">
        <v>500</v>
      </c>
      <c r="Z60" s="49"/>
      <c r="AA60" s="49">
        <v>500</v>
      </c>
      <c r="AB60" s="49">
        <v>500</v>
      </c>
      <c r="AC60" s="49">
        <v>500</v>
      </c>
      <c r="AD60" s="49">
        <v>500</v>
      </c>
      <c r="AE60" s="49">
        <v>500</v>
      </c>
      <c r="AF60" s="49">
        <v>500</v>
      </c>
      <c r="AG60" s="49">
        <v>500</v>
      </c>
      <c r="AH60" s="49">
        <v>500</v>
      </c>
      <c r="AI60" s="49"/>
      <c r="AJ60" s="49">
        <v>500</v>
      </c>
      <c r="AK60" s="49">
        <v>500</v>
      </c>
      <c r="AL60" s="49">
        <v>500</v>
      </c>
      <c r="AM60" s="49">
        <v>500</v>
      </c>
      <c r="AN60" s="49">
        <v>480</v>
      </c>
      <c r="AO60" s="49">
        <v>460</v>
      </c>
      <c r="AP60" s="49">
        <v>500</v>
      </c>
      <c r="AQ60" s="49">
        <v>460</v>
      </c>
      <c r="AR60" s="49">
        <v>460</v>
      </c>
      <c r="AS60" s="49">
        <v>500</v>
      </c>
      <c r="AT60" s="49">
        <v>460</v>
      </c>
      <c r="AU60" s="49">
        <v>500</v>
      </c>
      <c r="AV60" s="49"/>
      <c r="AW60" s="49">
        <v>640</v>
      </c>
      <c r="AX60" s="49">
        <v>700</v>
      </c>
      <c r="AY60" s="49">
        <v>460</v>
      </c>
      <c r="AZ60" s="49">
        <v>640</v>
      </c>
      <c r="BA60" s="49">
        <v>460</v>
      </c>
      <c r="BB60" s="49">
        <v>660</v>
      </c>
      <c r="BC60" s="49">
        <v>700</v>
      </c>
      <c r="BD60" s="49">
        <v>220</v>
      </c>
      <c r="BE60" s="49"/>
      <c r="BF60" s="49">
        <v>40</v>
      </c>
      <c r="BG60" s="49">
        <v>700</v>
      </c>
      <c r="BH60" s="49">
        <v>480</v>
      </c>
      <c r="BI60" s="49">
        <v>40</v>
      </c>
      <c r="BJ60" s="49">
        <v>640</v>
      </c>
      <c r="BK60" s="49">
        <v>480</v>
      </c>
      <c r="BL60" s="49">
        <v>700</v>
      </c>
      <c r="BM60" s="49">
        <v>60</v>
      </c>
      <c r="BN60" s="49">
        <v>220</v>
      </c>
      <c r="BO60" s="49"/>
      <c r="BP60" s="49">
        <v>700</v>
      </c>
      <c r="BQ60" s="49">
        <v>460</v>
      </c>
      <c r="BR60" s="49">
        <v>700</v>
      </c>
      <c r="BS60" s="49">
        <v>700</v>
      </c>
      <c r="BT60" s="49">
        <v>700</v>
      </c>
      <c r="BU60" s="49">
        <v>0</v>
      </c>
      <c r="BV60" s="49">
        <v>0</v>
      </c>
      <c r="BW60" s="49">
        <v>700</v>
      </c>
      <c r="BX60" s="49"/>
      <c r="BY60" s="49">
        <v>460</v>
      </c>
      <c r="BZ60" s="49">
        <v>220</v>
      </c>
      <c r="CA60" s="49">
        <v>700</v>
      </c>
      <c r="CB60" s="49">
        <v>40</v>
      </c>
      <c r="CC60" s="49">
        <v>0</v>
      </c>
      <c r="CD60" s="49">
        <v>200</v>
      </c>
      <c r="CE60" s="49">
        <v>660</v>
      </c>
      <c r="CF60" s="49">
        <v>700</v>
      </c>
      <c r="CG60" s="49">
        <v>700</v>
      </c>
      <c r="CH60" s="49"/>
      <c r="CI60" s="49">
        <v>500</v>
      </c>
      <c r="CJ60" s="49">
        <v>460</v>
      </c>
      <c r="CK60" s="49">
        <v>460</v>
      </c>
      <c r="CL60" s="49">
        <v>500</v>
      </c>
      <c r="CM60" s="49">
        <v>40</v>
      </c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</row>
    <row r="61" spans="1:127" ht="53.25" customHeight="1">
      <c r="A61" s="55"/>
      <c r="B61" s="52" t="s">
        <v>173</v>
      </c>
      <c r="C61" s="23"/>
      <c r="D61" s="44"/>
      <c r="E61" s="45">
        <f t="shared" si="7"/>
        <v>0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</row>
    <row r="62" spans="1:127" ht="53.25" customHeight="1">
      <c r="A62" s="55"/>
      <c r="B62" s="52" t="s">
        <v>174</v>
      </c>
      <c r="C62" s="51" t="s">
        <v>126</v>
      </c>
      <c r="D62" s="51" t="s">
        <v>175</v>
      </c>
      <c r="E62" s="45">
        <f t="shared" si="7"/>
        <v>500000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>
        <f>1000*500</f>
        <v>500000</v>
      </c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</row>
    <row r="63" spans="1:127" ht="53.25" customHeight="1">
      <c r="A63" s="55"/>
      <c r="B63" s="52" t="s">
        <v>176</v>
      </c>
      <c r="C63" s="51" t="s">
        <v>126</v>
      </c>
      <c r="D63" s="51" t="s">
        <v>177</v>
      </c>
      <c r="E63" s="45">
        <f t="shared" si="7"/>
        <v>150000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>
        <f>250*600</f>
        <v>150000</v>
      </c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</row>
    <row r="64" spans="1:127" ht="53.25" customHeight="1">
      <c r="A64" s="55"/>
      <c r="B64" s="52" t="s">
        <v>178</v>
      </c>
      <c r="C64" s="51" t="s">
        <v>126</v>
      </c>
      <c r="D64" s="51" t="s">
        <v>177</v>
      </c>
      <c r="E64" s="45">
        <f t="shared" si="7"/>
        <v>150000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>
        <v>7200</v>
      </c>
      <c r="CO64" s="46"/>
      <c r="CP64" s="46">
        <v>9000</v>
      </c>
      <c r="CQ64" s="46">
        <v>24000</v>
      </c>
      <c r="CR64" s="46">
        <v>30600</v>
      </c>
      <c r="CS64" s="46">
        <v>16800</v>
      </c>
      <c r="CT64" s="46">
        <v>18000</v>
      </c>
      <c r="CU64" s="46">
        <v>16800</v>
      </c>
      <c r="CV64" s="46">
        <v>16800</v>
      </c>
      <c r="CW64" s="46">
        <v>10800</v>
      </c>
      <c r="CX64" s="46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</row>
    <row r="65" spans="1:127" ht="53.25" customHeight="1">
      <c r="A65" s="55"/>
      <c r="B65" s="52" t="s">
        <v>179</v>
      </c>
      <c r="C65" s="51"/>
      <c r="D65" s="44"/>
      <c r="E65" s="45">
        <f t="shared" si="7"/>
        <v>0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</row>
    <row r="66" spans="1:127" ht="53.25" customHeight="1">
      <c r="A66" s="55"/>
      <c r="B66" s="52" t="s">
        <v>180</v>
      </c>
      <c r="C66" s="51" t="s">
        <v>126</v>
      </c>
      <c r="D66" s="51" t="s">
        <v>181</v>
      </c>
      <c r="E66" s="45">
        <f t="shared" si="7"/>
        <v>70000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>
        <f>200*350</f>
        <v>70000</v>
      </c>
      <c r="CP66" s="46"/>
      <c r="CQ66" s="46"/>
      <c r="CR66" s="46"/>
      <c r="CS66" s="46"/>
      <c r="CT66" s="46"/>
      <c r="CU66" s="46"/>
      <c r="CV66" s="46"/>
      <c r="CW66" s="46"/>
      <c r="CX66" s="46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</row>
    <row r="67" spans="1:127" ht="53.25" customHeight="1">
      <c r="A67" s="55"/>
      <c r="B67" s="52" t="s">
        <v>182</v>
      </c>
      <c r="C67" s="51" t="s">
        <v>126</v>
      </c>
      <c r="D67" s="51" t="s">
        <v>143</v>
      </c>
      <c r="E67" s="45">
        <f t="shared" si="7"/>
        <v>10000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>
        <f>20*500</f>
        <v>10000</v>
      </c>
      <c r="CP67" s="46"/>
      <c r="CQ67" s="46"/>
      <c r="CR67" s="46"/>
      <c r="CS67" s="46"/>
      <c r="CT67" s="46"/>
      <c r="CU67" s="46"/>
      <c r="CV67" s="46"/>
      <c r="CW67" s="46"/>
      <c r="CX67" s="46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</row>
    <row r="68" spans="1:127" ht="53.25" customHeight="1">
      <c r="A68" s="55">
        <v>2</v>
      </c>
      <c r="B68" s="60" t="s">
        <v>183</v>
      </c>
      <c r="C68" s="47" t="s">
        <v>120</v>
      </c>
      <c r="D68" s="61" t="s">
        <v>184</v>
      </c>
      <c r="E68" s="48">
        <f t="shared" si="7"/>
        <v>2000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>
        <v>0</v>
      </c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>
        <v>80</v>
      </c>
      <c r="AX68" s="49">
        <v>100</v>
      </c>
      <c r="AY68" s="49">
        <v>80</v>
      </c>
      <c r="AZ68" s="49">
        <v>80</v>
      </c>
      <c r="BA68" s="49">
        <v>80</v>
      </c>
      <c r="BB68" s="49">
        <v>100</v>
      </c>
      <c r="BC68" s="49">
        <v>80</v>
      </c>
      <c r="BD68" s="49">
        <v>80</v>
      </c>
      <c r="BE68" s="49"/>
      <c r="BF68" s="49">
        <v>80</v>
      </c>
      <c r="BG68" s="49">
        <v>100</v>
      </c>
      <c r="BH68" s="49">
        <v>80</v>
      </c>
      <c r="BI68" s="49">
        <v>80</v>
      </c>
      <c r="BJ68" s="49">
        <v>100</v>
      </c>
      <c r="BK68" s="49">
        <v>80</v>
      </c>
      <c r="BL68" s="49">
        <v>80</v>
      </c>
      <c r="BM68" s="49">
        <v>100</v>
      </c>
      <c r="BN68" s="49">
        <v>100</v>
      </c>
      <c r="BO68" s="49"/>
      <c r="BP68" s="49">
        <v>80</v>
      </c>
      <c r="BQ68" s="49">
        <v>0</v>
      </c>
      <c r="BR68" s="49">
        <v>60</v>
      </c>
      <c r="BS68" s="49">
        <v>0</v>
      </c>
      <c r="BT68" s="49">
        <v>0</v>
      </c>
      <c r="BU68" s="49">
        <v>0</v>
      </c>
      <c r="BV68" s="49">
        <v>0</v>
      </c>
      <c r="BW68" s="49">
        <v>80</v>
      </c>
      <c r="BX68" s="49"/>
      <c r="BY68" s="49">
        <v>0</v>
      </c>
      <c r="BZ68" s="49">
        <v>0</v>
      </c>
      <c r="CA68" s="49">
        <v>60</v>
      </c>
      <c r="CB68" s="49">
        <v>60</v>
      </c>
      <c r="CC68" s="49">
        <v>0</v>
      </c>
      <c r="CD68" s="49">
        <v>60</v>
      </c>
      <c r="CE68" s="49">
        <v>60</v>
      </c>
      <c r="CF68" s="49">
        <v>0</v>
      </c>
      <c r="CG68" s="49">
        <v>60</v>
      </c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</row>
    <row r="69" spans="1:127" ht="53.25" customHeight="1">
      <c r="A69" s="55"/>
      <c r="B69" s="52" t="s">
        <v>179</v>
      </c>
      <c r="C69" s="51"/>
      <c r="D69" s="44"/>
      <c r="E69" s="45">
        <f t="shared" si="7"/>
        <v>0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</row>
    <row r="70" spans="1:127" ht="53.25" customHeight="1">
      <c r="A70" s="55"/>
      <c r="B70" s="52" t="s">
        <v>180</v>
      </c>
      <c r="C70" s="51" t="s">
        <v>126</v>
      </c>
      <c r="D70" s="51" t="s">
        <v>185</v>
      </c>
      <c r="E70" s="45">
        <f t="shared" si="7"/>
        <v>35000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>
        <f>100*350</f>
        <v>35000</v>
      </c>
      <c r="CP70" s="46"/>
      <c r="CQ70" s="46"/>
      <c r="CR70" s="46"/>
      <c r="CS70" s="46"/>
      <c r="CT70" s="46"/>
      <c r="CU70" s="46"/>
      <c r="CV70" s="46"/>
      <c r="CW70" s="46"/>
      <c r="CX70" s="46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</row>
    <row r="71" spans="1:127" ht="53.25" customHeight="1">
      <c r="A71" s="55"/>
      <c r="B71" s="52" t="s">
        <v>182</v>
      </c>
      <c r="C71" s="51" t="s">
        <v>126</v>
      </c>
      <c r="D71" s="51" t="s">
        <v>143</v>
      </c>
      <c r="E71" s="45">
        <f t="shared" si="7"/>
        <v>10000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>
        <f>20*500</f>
        <v>10000</v>
      </c>
      <c r="CP71" s="46"/>
      <c r="CQ71" s="46"/>
      <c r="CR71" s="46"/>
      <c r="CS71" s="46"/>
      <c r="CT71" s="46"/>
      <c r="CU71" s="46"/>
      <c r="CV71" s="46"/>
      <c r="CW71" s="46"/>
      <c r="CX71" s="46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</row>
    <row r="72" spans="1:127" ht="53.25" customHeight="1">
      <c r="A72" s="43"/>
      <c r="B72" s="44"/>
      <c r="C72" s="51" t="s">
        <v>138</v>
      </c>
      <c r="D72" s="51" t="s">
        <v>186</v>
      </c>
      <c r="E72" s="45">
        <f t="shared" si="7"/>
        <v>3400</v>
      </c>
      <c r="F72" s="46"/>
      <c r="G72" s="50"/>
      <c r="H72" s="50"/>
      <c r="I72" s="50"/>
      <c r="J72" s="50"/>
      <c r="K72" s="50"/>
      <c r="L72" s="50"/>
      <c r="M72" s="50"/>
      <c r="N72" s="50"/>
      <c r="O72" s="50"/>
      <c r="P72" s="46">
        <v>1600</v>
      </c>
      <c r="Q72" s="50"/>
      <c r="R72" s="50"/>
      <c r="S72" s="50"/>
      <c r="T72" s="50"/>
      <c r="U72" s="50"/>
      <c r="V72" s="50"/>
      <c r="W72" s="50"/>
      <c r="X72" s="50"/>
      <c r="Y72" s="50"/>
      <c r="Z72" s="46"/>
      <c r="AA72" s="50"/>
      <c r="AB72" s="50"/>
      <c r="AC72" s="50"/>
      <c r="AD72" s="50"/>
      <c r="AE72" s="50"/>
      <c r="AF72" s="50"/>
      <c r="AG72" s="50"/>
      <c r="AH72" s="50"/>
      <c r="AI72" s="46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46">
        <v>600</v>
      </c>
      <c r="AW72" s="50"/>
      <c r="AX72" s="50"/>
      <c r="AY72" s="50"/>
      <c r="AZ72" s="50"/>
      <c r="BA72" s="50"/>
      <c r="BB72" s="50"/>
      <c r="BC72" s="50"/>
      <c r="BD72" s="50"/>
      <c r="BE72" s="46">
        <v>700</v>
      </c>
      <c r="BF72" s="50"/>
      <c r="BG72" s="50"/>
      <c r="BH72" s="50"/>
      <c r="BI72" s="50"/>
      <c r="BJ72" s="50"/>
      <c r="BK72" s="50"/>
      <c r="BL72" s="50"/>
      <c r="BM72" s="50"/>
      <c r="BN72" s="50"/>
      <c r="BO72" s="46">
        <v>200</v>
      </c>
      <c r="BP72" s="50"/>
      <c r="BQ72" s="50"/>
      <c r="BR72" s="50"/>
      <c r="BS72" s="50"/>
      <c r="BT72" s="50"/>
      <c r="BU72" s="50"/>
      <c r="BV72" s="50"/>
      <c r="BW72" s="50"/>
      <c r="BX72" s="46">
        <v>300</v>
      </c>
      <c r="BY72" s="50"/>
      <c r="BZ72" s="50"/>
      <c r="CA72" s="50"/>
      <c r="CB72" s="50"/>
      <c r="CC72" s="46"/>
      <c r="CD72" s="50"/>
      <c r="CE72" s="50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</row>
    <row r="73" spans="1:127" ht="53.25" customHeight="1">
      <c r="A73" s="55">
        <v>3</v>
      </c>
      <c r="B73" s="60" t="s">
        <v>187</v>
      </c>
      <c r="C73" s="47" t="s">
        <v>120</v>
      </c>
      <c r="D73" s="61" t="s">
        <v>188</v>
      </c>
      <c r="E73" s="48">
        <f t="shared" si="7"/>
        <v>27100</v>
      </c>
      <c r="F73" s="49"/>
      <c r="G73" s="49">
        <v>260</v>
      </c>
      <c r="H73" s="49">
        <v>760</v>
      </c>
      <c r="I73" s="49">
        <v>260</v>
      </c>
      <c r="J73" s="49">
        <v>260</v>
      </c>
      <c r="K73" s="49">
        <v>260</v>
      </c>
      <c r="L73" s="49">
        <v>1000</v>
      </c>
      <c r="M73" s="49">
        <v>460</v>
      </c>
      <c r="N73" s="49">
        <v>300</v>
      </c>
      <c r="O73" s="49">
        <v>260</v>
      </c>
      <c r="P73" s="49"/>
      <c r="Q73" s="49">
        <v>0</v>
      </c>
      <c r="R73" s="49">
        <v>460</v>
      </c>
      <c r="S73" s="49">
        <v>460</v>
      </c>
      <c r="T73" s="49">
        <v>0</v>
      </c>
      <c r="U73" s="49">
        <v>260</v>
      </c>
      <c r="V73" s="49">
        <v>0</v>
      </c>
      <c r="W73" s="49">
        <v>0</v>
      </c>
      <c r="X73" s="49">
        <v>0</v>
      </c>
      <c r="Y73" s="49">
        <v>260</v>
      </c>
      <c r="Z73" s="49"/>
      <c r="AA73" s="49">
        <v>260</v>
      </c>
      <c r="AB73" s="49">
        <v>1000</v>
      </c>
      <c r="AC73" s="49">
        <v>460</v>
      </c>
      <c r="AD73" s="49">
        <v>0</v>
      </c>
      <c r="AE73" s="49">
        <v>320</v>
      </c>
      <c r="AF73" s="49">
        <v>260</v>
      </c>
      <c r="AG73" s="49">
        <v>260</v>
      </c>
      <c r="AH73" s="49">
        <v>0</v>
      </c>
      <c r="AI73" s="49"/>
      <c r="AJ73" s="49">
        <v>260</v>
      </c>
      <c r="AK73" s="49">
        <v>260</v>
      </c>
      <c r="AL73" s="49">
        <v>260</v>
      </c>
      <c r="AM73" s="49">
        <v>260</v>
      </c>
      <c r="AN73" s="49">
        <v>0</v>
      </c>
      <c r="AO73" s="49">
        <v>260</v>
      </c>
      <c r="AP73" s="49">
        <v>260</v>
      </c>
      <c r="AQ73" s="49">
        <v>260</v>
      </c>
      <c r="AR73" s="49">
        <v>260</v>
      </c>
      <c r="AS73" s="49">
        <v>260</v>
      </c>
      <c r="AT73" s="49">
        <v>260</v>
      </c>
      <c r="AU73" s="49">
        <v>260</v>
      </c>
      <c r="AV73" s="49"/>
      <c r="AW73" s="49">
        <v>320</v>
      </c>
      <c r="AX73" s="49">
        <v>320</v>
      </c>
      <c r="AY73" s="49">
        <v>300</v>
      </c>
      <c r="AZ73" s="49">
        <v>0</v>
      </c>
      <c r="BA73" s="49">
        <v>0</v>
      </c>
      <c r="BB73" s="49">
        <v>0</v>
      </c>
      <c r="BC73" s="49">
        <v>320</v>
      </c>
      <c r="BD73" s="49">
        <v>0</v>
      </c>
      <c r="BE73" s="49"/>
      <c r="BF73" s="49">
        <v>520</v>
      </c>
      <c r="BG73" s="49">
        <v>340</v>
      </c>
      <c r="BH73" s="49">
        <v>860</v>
      </c>
      <c r="BI73" s="49">
        <v>320</v>
      </c>
      <c r="BJ73" s="49">
        <v>540</v>
      </c>
      <c r="BK73" s="49">
        <v>1100</v>
      </c>
      <c r="BL73" s="49">
        <v>340</v>
      </c>
      <c r="BM73" s="49">
        <v>0</v>
      </c>
      <c r="BN73" s="49">
        <v>540</v>
      </c>
      <c r="BO73" s="49"/>
      <c r="BP73" s="49">
        <v>1300</v>
      </c>
      <c r="BQ73" s="49">
        <v>540</v>
      </c>
      <c r="BR73" s="49">
        <v>860</v>
      </c>
      <c r="BS73" s="49">
        <v>540</v>
      </c>
      <c r="BT73" s="49">
        <v>540</v>
      </c>
      <c r="BU73" s="49">
        <v>0</v>
      </c>
      <c r="BV73" s="49">
        <v>0</v>
      </c>
      <c r="BW73" s="49">
        <v>540</v>
      </c>
      <c r="BX73" s="49"/>
      <c r="BY73" s="49">
        <v>340</v>
      </c>
      <c r="BZ73" s="49">
        <v>320</v>
      </c>
      <c r="CA73" s="49">
        <v>660</v>
      </c>
      <c r="CB73" s="49">
        <v>320</v>
      </c>
      <c r="CC73" s="49">
        <v>0</v>
      </c>
      <c r="CD73" s="49">
        <v>320</v>
      </c>
      <c r="CE73" s="49">
        <v>340</v>
      </c>
      <c r="CF73" s="49">
        <v>340</v>
      </c>
      <c r="CG73" s="49">
        <v>340</v>
      </c>
      <c r="CH73" s="49"/>
      <c r="CI73" s="49">
        <v>760</v>
      </c>
      <c r="CJ73" s="49">
        <v>760</v>
      </c>
      <c r="CK73" s="49">
        <v>760</v>
      </c>
      <c r="CL73" s="49">
        <v>760</v>
      </c>
      <c r="CM73" s="49">
        <v>260</v>
      </c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</row>
    <row r="74" spans="1:127" ht="53.25" customHeight="1">
      <c r="A74" s="55"/>
      <c r="B74" s="52" t="s">
        <v>173</v>
      </c>
      <c r="C74" s="23"/>
      <c r="D74" s="44"/>
      <c r="E74" s="45">
        <f t="shared" si="7"/>
        <v>0</v>
      </c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</row>
    <row r="75" spans="1:127" ht="53.25" customHeight="1">
      <c r="A75" s="55"/>
      <c r="B75" s="52" t="s">
        <v>174</v>
      </c>
      <c r="C75" s="51" t="s">
        <v>126</v>
      </c>
      <c r="D75" s="51" t="s">
        <v>175</v>
      </c>
      <c r="E75" s="45">
        <f t="shared" si="7"/>
        <v>500000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>
        <f>1000*500</f>
        <v>500000</v>
      </c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</row>
    <row r="76" spans="1:127" ht="53.25" customHeight="1">
      <c r="A76" s="55"/>
      <c r="B76" s="52" t="s">
        <v>176</v>
      </c>
      <c r="C76" s="51" t="s">
        <v>126</v>
      </c>
      <c r="D76" s="51" t="s">
        <v>177</v>
      </c>
      <c r="E76" s="45">
        <f t="shared" si="7"/>
        <v>150000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>
        <f>250*600</f>
        <v>150000</v>
      </c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</row>
    <row r="77" spans="1:127" ht="53.25" customHeight="1">
      <c r="A77" s="55"/>
      <c r="B77" s="52" t="s">
        <v>178</v>
      </c>
      <c r="C77" s="51" t="s">
        <v>126</v>
      </c>
      <c r="D77" s="51" t="s">
        <v>177</v>
      </c>
      <c r="E77" s="45">
        <f t="shared" si="7"/>
        <v>150000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>
        <v>23400</v>
      </c>
      <c r="CO77" s="46"/>
      <c r="CP77" s="46">
        <v>7200</v>
      </c>
      <c r="CQ77" s="46">
        <v>15000</v>
      </c>
      <c r="CR77" s="46">
        <v>19800</v>
      </c>
      <c r="CS77" s="46">
        <v>6600</v>
      </c>
      <c r="CT77" s="46">
        <v>21600</v>
      </c>
      <c r="CU77" s="46">
        <v>18000</v>
      </c>
      <c r="CV77" s="46">
        <v>17400</v>
      </c>
      <c r="CW77" s="46">
        <v>21000</v>
      </c>
      <c r="CX77" s="46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</row>
    <row r="78" spans="1:127" ht="53.25" customHeight="1">
      <c r="A78" s="55"/>
      <c r="B78" s="52" t="s">
        <v>189</v>
      </c>
      <c r="C78" s="51" t="s">
        <v>126</v>
      </c>
      <c r="D78" s="51" t="s">
        <v>185</v>
      </c>
      <c r="E78" s="45">
        <f t="shared" si="7"/>
        <v>35000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>
        <f>100*350</f>
        <v>35000</v>
      </c>
      <c r="CP78" s="46"/>
      <c r="CQ78" s="46"/>
      <c r="CR78" s="46"/>
      <c r="CS78" s="46"/>
      <c r="CT78" s="46"/>
      <c r="CU78" s="46"/>
      <c r="CV78" s="46"/>
      <c r="CW78" s="46"/>
      <c r="CX78" s="46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</row>
    <row r="79" spans="1:127" ht="53.25" customHeight="1">
      <c r="A79" s="43"/>
      <c r="B79" s="44"/>
      <c r="C79" s="51" t="s">
        <v>138</v>
      </c>
      <c r="D79" s="51" t="s">
        <v>190</v>
      </c>
      <c r="E79" s="45">
        <f t="shared" si="7"/>
        <v>21500</v>
      </c>
      <c r="F79" s="46">
        <v>3000</v>
      </c>
      <c r="G79" s="50"/>
      <c r="H79" s="50"/>
      <c r="I79" s="50"/>
      <c r="J79" s="50"/>
      <c r="K79" s="50"/>
      <c r="L79" s="50"/>
      <c r="M79" s="50"/>
      <c r="N79" s="50"/>
      <c r="O79" s="50"/>
      <c r="P79" s="46">
        <v>1200</v>
      </c>
      <c r="Q79" s="50"/>
      <c r="R79" s="50"/>
      <c r="S79" s="50"/>
      <c r="T79" s="50"/>
      <c r="U79" s="50"/>
      <c r="V79" s="50"/>
      <c r="W79" s="50"/>
      <c r="X79" s="50"/>
      <c r="Y79" s="50"/>
      <c r="Z79" s="46">
        <v>2000</v>
      </c>
      <c r="AA79" s="50"/>
      <c r="AB79" s="50"/>
      <c r="AC79" s="50"/>
      <c r="AD79" s="50"/>
      <c r="AE79" s="50"/>
      <c r="AF79" s="50"/>
      <c r="AG79" s="50"/>
      <c r="AH79" s="50"/>
      <c r="AI79" s="46">
        <v>2300</v>
      </c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46">
        <v>1000</v>
      </c>
      <c r="AW79" s="50"/>
      <c r="AX79" s="50"/>
      <c r="AY79" s="50"/>
      <c r="AZ79" s="50"/>
      <c r="BA79" s="50"/>
      <c r="BB79" s="50"/>
      <c r="BC79" s="50"/>
      <c r="BD79" s="50"/>
      <c r="BE79" s="46">
        <v>3600</v>
      </c>
      <c r="BF79" s="50"/>
      <c r="BG79" s="50"/>
      <c r="BH79" s="50"/>
      <c r="BI79" s="50"/>
      <c r="BJ79" s="50"/>
      <c r="BK79" s="50"/>
      <c r="BL79" s="50"/>
      <c r="BM79" s="50"/>
      <c r="BN79" s="50"/>
      <c r="BO79" s="46">
        <v>3400</v>
      </c>
      <c r="BP79" s="50"/>
      <c r="BQ79" s="50"/>
      <c r="BR79" s="50"/>
      <c r="BS79" s="50"/>
      <c r="BT79" s="50"/>
      <c r="BU79" s="50"/>
      <c r="BV79" s="50"/>
      <c r="BW79" s="50"/>
      <c r="BX79" s="46">
        <v>2400</v>
      </c>
      <c r="BY79" s="50"/>
      <c r="BZ79" s="50"/>
      <c r="CA79" s="50"/>
      <c r="CB79" s="50"/>
      <c r="CC79" s="46"/>
      <c r="CD79" s="50"/>
      <c r="CE79" s="50"/>
      <c r="CF79" s="46"/>
      <c r="CG79" s="46"/>
      <c r="CH79" s="46">
        <v>2600</v>
      </c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</row>
    <row r="80" spans="1:127" ht="53.25" customHeight="1">
      <c r="A80" s="39"/>
      <c r="B80" s="40" t="s">
        <v>191</v>
      </c>
      <c r="C80" s="41"/>
      <c r="D80" s="41"/>
      <c r="E80" s="41">
        <f t="shared" si="7"/>
        <v>1135480</v>
      </c>
      <c r="F80" s="41">
        <f t="shared" ref="F80:CW80" si="9">SUM(F81:F86)</f>
        <v>20400</v>
      </c>
      <c r="G80" s="41">
        <f t="shared" si="9"/>
        <v>0</v>
      </c>
      <c r="H80" s="41">
        <f t="shared" si="9"/>
        <v>1980</v>
      </c>
      <c r="I80" s="41">
        <f t="shared" si="9"/>
        <v>0</v>
      </c>
      <c r="J80" s="41">
        <f t="shared" si="9"/>
        <v>0</v>
      </c>
      <c r="K80" s="41">
        <f t="shared" si="9"/>
        <v>0</v>
      </c>
      <c r="L80" s="41">
        <f t="shared" si="9"/>
        <v>1040</v>
      </c>
      <c r="M80" s="41">
        <f t="shared" si="9"/>
        <v>0</v>
      </c>
      <c r="N80" s="41">
        <f t="shared" si="9"/>
        <v>0</v>
      </c>
      <c r="O80" s="41">
        <f t="shared" si="9"/>
        <v>790</v>
      </c>
      <c r="P80" s="41">
        <f t="shared" si="9"/>
        <v>28500</v>
      </c>
      <c r="Q80" s="41">
        <f t="shared" si="9"/>
        <v>410</v>
      </c>
      <c r="R80" s="41">
        <f t="shared" si="9"/>
        <v>0</v>
      </c>
      <c r="S80" s="41">
        <f t="shared" si="9"/>
        <v>0</v>
      </c>
      <c r="T80" s="41">
        <f t="shared" si="9"/>
        <v>0</v>
      </c>
      <c r="U80" s="41">
        <f t="shared" si="9"/>
        <v>0</v>
      </c>
      <c r="V80" s="41">
        <f t="shared" si="9"/>
        <v>970</v>
      </c>
      <c r="W80" s="41">
        <f t="shared" si="9"/>
        <v>0</v>
      </c>
      <c r="X80" s="41">
        <f t="shared" si="9"/>
        <v>0</v>
      </c>
      <c r="Y80" s="41">
        <f t="shared" si="9"/>
        <v>3840</v>
      </c>
      <c r="Z80" s="41">
        <f t="shared" si="9"/>
        <v>368500</v>
      </c>
      <c r="AA80" s="41">
        <f t="shared" si="9"/>
        <v>10120</v>
      </c>
      <c r="AB80" s="41">
        <f t="shared" si="9"/>
        <v>24630</v>
      </c>
      <c r="AC80" s="41">
        <f t="shared" si="9"/>
        <v>11310</v>
      </c>
      <c r="AD80" s="41">
        <f t="shared" si="9"/>
        <v>2090</v>
      </c>
      <c r="AE80" s="41">
        <f t="shared" si="9"/>
        <v>6630</v>
      </c>
      <c r="AF80" s="41">
        <f t="shared" si="9"/>
        <v>1190</v>
      </c>
      <c r="AG80" s="41">
        <f t="shared" si="9"/>
        <v>5000</v>
      </c>
      <c r="AH80" s="41">
        <f t="shared" si="9"/>
        <v>5820</v>
      </c>
      <c r="AI80" s="41">
        <f t="shared" si="9"/>
        <v>214000</v>
      </c>
      <c r="AJ80" s="41">
        <f t="shared" si="9"/>
        <v>6990</v>
      </c>
      <c r="AK80" s="41">
        <f t="shared" si="9"/>
        <v>5820</v>
      </c>
      <c r="AL80" s="41">
        <f t="shared" si="9"/>
        <v>5060</v>
      </c>
      <c r="AM80" s="41">
        <f t="shared" si="9"/>
        <v>1190</v>
      </c>
      <c r="AN80" s="41">
        <f t="shared" si="9"/>
        <v>2000</v>
      </c>
      <c r="AO80" s="41">
        <f t="shared" si="9"/>
        <v>790</v>
      </c>
      <c r="AP80" s="41">
        <f t="shared" si="9"/>
        <v>2770</v>
      </c>
      <c r="AQ80" s="41">
        <f t="shared" si="9"/>
        <v>790</v>
      </c>
      <c r="AR80" s="41">
        <f t="shared" si="9"/>
        <v>390</v>
      </c>
      <c r="AS80" s="41">
        <f t="shared" si="9"/>
        <v>1580</v>
      </c>
      <c r="AT80" s="41">
        <f t="shared" si="9"/>
        <v>790</v>
      </c>
      <c r="AU80" s="41">
        <f t="shared" si="9"/>
        <v>10860</v>
      </c>
      <c r="AV80" s="41">
        <f t="shared" si="9"/>
        <v>30400</v>
      </c>
      <c r="AW80" s="41">
        <f t="shared" si="9"/>
        <v>410</v>
      </c>
      <c r="AX80" s="41">
        <f t="shared" si="9"/>
        <v>790</v>
      </c>
      <c r="AY80" s="41">
        <f t="shared" si="9"/>
        <v>410</v>
      </c>
      <c r="AZ80" s="41">
        <f t="shared" si="9"/>
        <v>410</v>
      </c>
      <c r="BA80" s="41">
        <f t="shared" si="9"/>
        <v>1980</v>
      </c>
      <c r="BB80" s="41">
        <f t="shared" si="9"/>
        <v>0</v>
      </c>
      <c r="BC80" s="41">
        <f t="shared" si="9"/>
        <v>1190</v>
      </c>
      <c r="BD80" s="41">
        <f t="shared" si="9"/>
        <v>410</v>
      </c>
      <c r="BE80" s="41">
        <f t="shared" si="9"/>
        <v>63800</v>
      </c>
      <c r="BF80" s="41">
        <f t="shared" si="9"/>
        <v>1490</v>
      </c>
      <c r="BG80" s="41">
        <f t="shared" si="9"/>
        <v>1980</v>
      </c>
      <c r="BH80" s="41">
        <f t="shared" si="9"/>
        <v>1860</v>
      </c>
      <c r="BI80" s="41">
        <f t="shared" si="9"/>
        <v>330</v>
      </c>
      <c r="BJ80" s="41">
        <f t="shared" si="9"/>
        <v>1140</v>
      </c>
      <c r="BK80" s="41">
        <f t="shared" si="9"/>
        <v>1170</v>
      </c>
      <c r="BL80" s="41">
        <f t="shared" si="9"/>
        <v>2360</v>
      </c>
      <c r="BM80" s="41">
        <f t="shared" si="9"/>
        <v>1570</v>
      </c>
      <c r="BN80" s="41">
        <f t="shared" si="9"/>
        <v>0</v>
      </c>
      <c r="BO80" s="41">
        <f t="shared" si="9"/>
        <v>26900</v>
      </c>
      <c r="BP80" s="41">
        <f t="shared" si="9"/>
        <v>3330</v>
      </c>
      <c r="BQ80" s="41">
        <f t="shared" si="9"/>
        <v>0</v>
      </c>
      <c r="BR80" s="41">
        <f t="shared" si="9"/>
        <v>1570</v>
      </c>
      <c r="BS80" s="41">
        <f t="shared" si="9"/>
        <v>0</v>
      </c>
      <c r="BT80" s="41">
        <f t="shared" si="9"/>
        <v>0</v>
      </c>
      <c r="BU80" s="41">
        <f t="shared" si="9"/>
        <v>0</v>
      </c>
      <c r="BV80" s="41">
        <f t="shared" si="9"/>
        <v>0</v>
      </c>
      <c r="BW80" s="41">
        <f t="shared" si="9"/>
        <v>0</v>
      </c>
      <c r="BX80" s="41">
        <f t="shared" si="9"/>
        <v>63000</v>
      </c>
      <c r="BY80" s="41">
        <f t="shared" si="9"/>
        <v>0</v>
      </c>
      <c r="BZ80" s="41">
        <f t="shared" si="9"/>
        <v>0</v>
      </c>
      <c r="CA80" s="41">
        <f t="shared" si="9"/>
        <v>5550</v>
      </c>
      <c r="CB80" s="41">
        <f t="shared" si="9"/>
        <v>0</v>
      </c>
      <c r="CC80" s="41">
        <f t="shared" si="9"/>
        <v>0</v>
      </c>
      <c r="CD80" s="41">
        <f t="shared" si="9"/>
        <v>1240</v>
      </c>
      <c r="CE80" s="41">
        <f t="shared" si="9"/>
        <v>2340</v>
      </c>
      <c r="CF80" s="41">
        <f t="shared" si="9"/>
        <v>1580</v>
      </c>
      <c r="CG80" s="41">
        <f t="shared" si="9"/>
        <v>790</v>
      </c>
      <c r="CH80" s="41">
        <f t="shared" si="9"/>
        <v>17800</v>
      </c>
      <c r="CI80" s="41">
        <f t="shared" si="9"/>
        <v>1070</v>
      </c>
      <c r="CJ80" s="41">
        <f t="shared" si="9"/>
        <v>230</v>
      </c>
      <c r="CK80" s="41">
        <f t="shared" si="9"/>
        <v>350</v>
      </c>
      <c r="CL80" s="41">
        <f t="shared" si="9"/>
        <v>610</v>
      </c>
      <c r="CM80" s="41">
        <f t="shared" si="9"/>
        <v>1170</v>
      </c>
      <c r="CN80" s="41">
        <f t="shared" si="9"/>
        <v>3700</v>
      </c>
      <c r="CO80" s="41">
        <f t="shared" si="9"/>
        <v>0</v>
      </c>
      <c r="CP80" s="41">
        <f t="shared" si="9"/>
        <v>5100</v>
      </c>
      <c r="CQ80" s="41">
        <f t="shared" si="9"/>
        <v>66400</v>
      </c>
      <c r="CR80" s="41">
        <f t="shared" si="9"/>
        <v>38500</v>
      </c>
      <c r="CS80" s="41">
        <f t="shared" si="9"/>
        <v>5500</v>
      </c>
      <c r="CT80" s="41">
        <f t="shared" si="9"/>
        <v>11500</v>
      </c>
      <c r="CU80" s="41">
        <f t="shared" si="9"/>
        <v>4800</v>
      </c>
      <c r="CV80" s="41">
        <f t="shared" si="9"/>
        <v>11300</v>
      </c>
      <c r="CW80" s="41">
        <f t="shared" si="9"/>
        <v>3200</v>
      </c>
      <c r="CX80" s="41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</row>
    <row r="81" spans="1:127" ht="53.25" customHeight="1">
      <c r="A81" s="43">
        <v>1</v>
      </c>
      <c r="B81" s="62" t="s">
        <v>192</v>
      </c>
      <c r="C81" s="44" t="s">
        <v>193</v>
      </c>
      <c r="D81" s="44" t="s">
        <v>194</v>
      </c>
      <c r="E81" s="45">
        <f t="shared" si="7"/>
        <v>44990</v>
      </c>
      <c r="F81" s="46"/>
      <c r="G81" s="46"/>
      <c r="H81" s="46">
        <v>580</v>
      </c>
      <c r="I81" s="46">
        <v>0</v>
      </c>
      <c r="J81" s="46">
        <v>0</v>
      </c>
      <c r="K81" s="46">
        <v>0</v>
      </c>
      <c r="L81" s="46">
        <v>290</v>
      </c>
      <c r="M81" s="46">
        <v>0</v>
      </c>
      <c r="N81" s="46">
        <v>0</v>
      </c>
      <c r="O81" s="46">
        <v>230</v>
      </c>
      <c r="P81" s="46">
        <v>0</v>
      </c>
      <c r="Q81" s="46">
        <v>120</v>
      </c>
      <c r="R81" s="46">
        <v>0</v>
      </c>
      <c r="S81" s="46">
        <v>0</v>
      </c>
      <c r="T81" s="46">
        <v>0</v>
      </c>
      <c r="U81" s="46">
        <v>0</v>
      </c>
      <c r="V81" s="46">
        <v>260</v>
      </c>
      <c r="W81" s="46">
        <v>0</v>
      </c>
      <c r="X81" s="46">
        <v>0</v>
      </c>
      <c r="Y81" s="46">
        <v>1150</v>
      </c>
      <c r="Z81" s="46">
        <v>0</v>
      </c>
      <c r="AA81" s="46">
        <v>3020</v>
      </c>
      <c r="AB81" s="46">
        <v>7370</v>
      </c>
      <c r="AC81" s="46">
        <v>3370</v>
      </c>
      <c r="AD81" s="46">
        <v>620</v>
      </c>
      <c r="AE81" s="46">
        <v>1970</v>
      </c>
      <c r="AF81" s="46">
        <v>350</v>
      </c>
      <c r="AG81" s="46">
        <v>1490</v>
      </c>
      <c r="AH81" s="46">
        <v>1730</v>
      </c>
      <c r="AI81" s="46">
        <v>0</v>
      </c>
      <c r="AJ81" s="46">
        <v>2070</v>
      </c>
      <c r="AK81" s="46">
        <v>1730</v>
      </c>
      <c r="AL81" s="46">
        <v>1510</v>
      </c>
      <c r="AM81" s="46">
        <v>350</v>
      </c>
      <c r="AN81" s="46">
        <v>590</v>
      </c>
      <c r="AO81" s="46">
        <v>230</v>
      </c>
      <c r="AP81" s="46">
        <v>810</v>
      </c>
      <c r="AQ81" s="46">
        <v>230</v>
      </c>
      <c r="AR81" s="46">
        <v>110</v>
      </c>
      <c r="AS81" s="46">
        <v>460</v>
      </c>
      <c r="AT81" s="46">
        <v>230</v>
      </c>
      <c r="AU81" s="46">
        <v>3230</v>
      </c>
      <c r="AV81" s="46">
        <v>0</v>
      </c>
      <c r="AW81" s="46">
        <v>120</v>
      </c>
      <c r="AX81" s="46">
        <v>230</v>
      </c>
      <c r="AY81" s="46">
        <v>120</v>
      </c>
      <c r="AZ81" s="46">
        <v>120</v>
      </c>
      <c r="BA81" s="46">
        <v>580</v>
      </c>
      <c r="BB81" s="46">
        <v>0</v>
      </c>
      <c r="BC81" s="46">
        <v>350</v>
      </c>
      <c r="BD81" s="46">
        <v>120</v>
      </c>
      <c r="BE81" s="46">
        <v>0</v>
      </c>
      <c r="BF81" s="46">
        <v>430</v>
      </c>
      <c r="BG81" s="46">
        <v>580</v>
      </c>
      <c r="BH81" s="46">
        <v>530</v>
      </c>
      <c r="BI81" s="46">
        <v>90</v>
      </c>
      <c r="BJ81" s="46">
        <v>330</v>
      </c>
      <c r="BK81" s="46">
        <v>340</v>
      </c>
      <c r="BL81" s="46">
        <v>690</v>
      </c>
      <c r="BM81" s="46">
        <v>460</v>
      </c>
      <c r="BN81" s="46">
        <v>0</v>
      </c>
      <c r="BO81" s="46">
        <v>0</v>
      </c>
      <c r="BP81" s="46">
        <v>990</v>
      </c>
      <c r="BQ81" s="46">
        <v>0</v>
      </c>
      <c r="BR81" s="46">
        <v>460</v>
      </c>
      <c r="BS81" s="46">
        <v>0</v>
      </c>
      <c r="BT81" s="46">
        <v>0</v>
      </c>
      <c r="BU81" s="46">
        <v>0</v>
      </c>
      <c r="BV81" s="46">
        <v>0</v>
      </c>
      <c r="BW81" s="46">
        <v>0</v>
      </c>
      <c r="BX81" s="46">
        <v>0</v>
      </c>
      <c r="BY81" s="46">
        <v>0</v>
      </c>
      <c r="BZ81" s="46">
        <v>0</v>
      </c>
      <c r="CA81" s="46">
        <v>1660</v>
      </c>
      <c r="CB81" s="46">
        <v>0</v>
      </c>
      <c r="CC81" s="46">
        <v>0</v>
      </c>
      <c r="CD81" s="46">
        <v>370</v>
      </c>
      <c r="CE81" s="46">
        <v>680</v>
      </c>
      <c r="CF81" s="46">
        <v>460</v>
      </c>
      <c r="CG81" s="46">
        <v>230</v>
      </c>
      <c r="CH81" s="46">
        <v>0</v>
      </c>
      <c r="CI81" s="46">
        <v>300</v>
      </c>
      <c r="CJ81" s="46">
        <v>50</v>
      </c>
      <c r="CK81" s="46">
        <v>100</v>
      </c>
      <c r="CL81" s="46">
        <v>160</v>
      </c>
      <c r="CM81" s="46">
        <v>340</v>
      </c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</row>
    <row r="82" spans="1:127" ht="53.25" customHeight="1">
      <c r="A82" s="43"/>
      <c r="B82" s="62"/>
      <c r="C82" s="44" t="s">
        <v>195</v>
      </c>
      <c r="D82" s="44" t="s">
        <v>196</v>
      </c>
      <c r="E82" s="45">
        <f t="shared" si="7"/>
        <v>69990</v>
      </c>
      <c r="F82" s="46"/>
      <c r="G82" s="46"/>
      <c r="H82" s="46">
        <v>900</v>
      </c>
      <c r="I82" s="46">
        <v>0</v>
      </c>
      <c r="J82" s="46">
        <v>0</v>
      </c>
      <c r="K82" s="46">
        <v>0</v>
      </c>
      <c r="L82" s="46">
        <v>450</v>
      </c>
      <c r="M82" s="46">
        <v>0</v>
      </c>
      <c r="N82" s="46">
        <v>0</v>
      </c>
      <c r="O82" s="46">
        <v>360</v>
      </c>
      <c r="P82" s="46">
        <v>0</v>
      </c>
      <c r="Q82" s="46">
        <v>190</v>
      </c>
      <c r="R82" s="46">
        <v>0</v>
      </c>
      <c r="S82" s="46">
        <v>0</v>
      </c>
      <c r="T82" s="46">
        <v>0</v>
      </c>
      <c r="U82" s="46">
        <v>0</v>
      </c>
      <c r="V82" s="46">
        <v>410</v>
      </c>
      <c r="W82" s="46">
        <v>0</v>
      </c>
      <c r="X82" s="46">
        <v>0</v>
      </c>
      <c r="Y82" s="46">
        <v>1790</v>
      </c>
      <c r="Z82" s="46">
        <v>0</v>
      </c>
      <c r="AA82" s="46">
        <v>4700</v>
      </c>
      <c r="AB82" s="46">
        <v>11460</v>
      </c>
      <c r="AC82" s="46">
        <v>5240</v>
      </c>
      <c r="AD82" s="46">
        <v>970</v>
      </c>
      <c r="AE82" s="46">
        <v>3060</v>
      </c>
      <c r="AF82" s="46">
        <v>540</v>
      </c>
      <c r="AG82" s="46">
        <v>2310</v>
      </c>
      <c r="AH82" s="46">
        <v>2690</v>
      </c>
      <c r="AI82" s="46">
        <v>0</v>
      </c>
      <c r="AJ82" s="46">
        <v>3220</v>
      </c>
      <c r="AK82" s="46">
        <v>2690</v>
      </c>
      <c r="AL82" s="46">
        <v>2350</v>
      </c>
      <c r="AM82" s="46">
        <v>540</v>
      </c>
      <c r="AN82" s="46">
        <v>910</v>
      </c>
      <c r="AO82" s="46">
        <v>360</v>
      </c>
      <c r="AP82" s="46">
        <v>1260</v>
      </c>
      <c r="AQ82" s="46">
        <v>360</v>
      </c>
      <c r="AR82" s="46">
        <v>180</v>
      </c>
      <c r="AS82" s="46">
        <v>720</v>
      </c>
      <c r="AT82" s="46">
        <v>360</v>
      </c>
      <c r="AU82" s="46">
        <v>5030</v>
      </c>
      <c r="AV82" s="46">
        <v>0</v>
      </c>
      <c r="AW82" s="46">
        <v>190</v>
      </c>
      <c r="AX82" s="46">
        <v>360</v>
      </c>
      <c r="AY82" s="46">
        <v>190</v>
      </c>
      <c r="AZ82" s="46">
        <v>190</v>
      </c>
      <c r="BA82" s="46">
        <v>900</v>
      </c>
      <c r="BB82" s="46">
        <v>0</v>
      </c>
      <c r="BC82" s="46">
        <v>540</v>
      </c>
      <c r="BD82" s="46">
        <v>190</v>
      </c>
      <c r="BE82" s="46">
        <v>0</v>
      </c>
      <c r="BF82" s="46">
        <v>660</v>
      </c>
      <c r="BG82" s="46">
        <v>900</v>
      </c>
      <c r="BH82" s="46">
        <v>830</v>
      </c>
      <c r="BI82" s="46">
        <v>140</v>
      </c>
      <c r="BJ82" s="46">
        <v>510</v>
      </c>
      <c r="BK82" s="46">
        <v>530</v>
      </c>
      <c r="BL82" s="46">
        <v>1070</v>
      </c>
      <c r="BM82" s="46">
        <v>710</v>
      </c>
      <c r="BN82" s="46">
        <v>0</v>
      </c>
      <c r="BO82" s="46">
        <v>0</v>
      </c>
      <c r="BP82" s="46">
        <v>1540</v>
      </c>
      <c r="BQ82" s="46">
        <v>0</v>
      </c>
      <c r="BR82" s="46">
        <v>710</v>
      </c>
      <c r="BS82" s="46">
        <v>0</v>
      </c>
      <c r="BT82" s="46">
        <v>0</v>
      </c>
      <c r="BU82" s="46">
        <v>0</v>
      </c>
      <c r="BV82" s="46">
        <v>0</v>
      </c>
      <c r="BW82" s="46">
        <v>0</v>
      </c>
      <c r="BX82" s="46">
        <v>0</v>
      </c>
      <c r="BY82" s="46">
        <v>0</v>
      </c>
      <c r="BZ82" s="46">
        <v>0</v>
      </c>
      <c r="CA82" s="46">
        <v>2590</v>
      </c>
      <c r="CB82" s="46">
        <v>0</v>
      </c>
      <c r="CC82" s="46">
        <v>0</v>
      </c>
      <c r="CD82" s="46">
        <v>570</v>
      </c>
      <c r="CE82" s="46">
        <v>1060</v>
      </c>
      <c r="CF82" s="46">
        <v>720</v>
      </c>
      <c r="CG82" s="46">
        <v>360</v>
      </c>
      <c r="CH82" s="46">
        <v>0</v>
      </c>
      <c r="CI82" s="46">
        <v>470</v>
      </c>
      <c r="CJ82" s="46">
        <v>80</v>
      </c>
      <c r="CK82" s="46">
        <v>150</v>
      </c>
      <c r="CL82" s="46">
        <v>250</v>
      </c>
      <c r="CM82" s="46">
        <v>530</v>
      </c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</row>
    <row r="83" spans="1:127" ht="53.25" customHeight="1">
      <c r="A83" s="43"/>
      <c r="B83" s="63"/>
      <c r="C83" s="47" t="s">
        <v>197</v>
      </c>
      <c r="D83" s="47" t="s">
        <v>196</v>
      </c>
      <c r="E83" s="48">
        <f t="shared" si="7"/>
        <v>37200</v>
      </c>
      <c r="F83" s="49"/>
      <c r="G83" s="49"/>
      <c r="H83" s="49">
        <v>500</v>
      </c>
      <c r="I83" s="49">
        <v>0</v>
      </c>
      <c r="J83" s="49">
        <v>0</v>
      </c>
      <c r="K83" s="49">
        <v>0</v>
      </c>
      <c r="L83" s="49">
        <v>300</v>
      </c>
      <c r="M83" s="49">
        <v>0</v>
      </c>
      <c r="N83" s="49">
        <v>0</v>
      </c>
      <c r="O83" s="49">
        <v>200</v>
      </c>
      <c r="P83" s="49">
        <v>0</v>
      </c>
      <c r="Q83" s="49">
        <v>100</v>
      </c>
      <c r="R83" s="49">
        <v>0</v>
      </c>
      <c r="S83" s="49">
        <v>0</v>
      </c>
      <c r="T83" s="49">
        <v>0</v>
      </c>
      <c r="U83" s="49">
        <v>0</v>
      </c>
      <c r="V83" s="49">
        <v>300</v>
      </c>
      <c r="W83" s="49">
        <v>0</v>
      </c>
      <c r="X83" s="49">
        <v>0</v>
      </c>
      <c r="Y83" s="49">
        <v>900</v>
      </c>
      <c r="Z83" s="49">
        <v>0</v>
      </c>
      <c r="AA83" s="49">
        <v>2400</v>
      </c>
      <c r="AB83" s="49">
        <v>5800</v>
      </c>
      <c r="AC83" s="49">
        <v>2700</v>
      </c>
      <c r="AD83" s="49">
        <v>500</v>
      </c>
      <c r="AE83" s="49">
        <v>1600</v>
      </c>
      <c r="AF83" s="49">
        <v>300</v>
      </c>
      <c r="AG83" s="49">
        <v>1200</v>
      </c>
      <c r="AH83" s="49">
        <v>1400</v>
      </c>
      <c r="AI83" s="49">
        <v>0</v>
      </c>
      <c r="AJ83" s="49">
        <v>1700</v>
      </c>
      <c r="AK83" s="49">
        <v>1400</v>
      </c>
      <c r="AL83" s="49">
        <v>1200</v>
      </c>
      <c r="AM83" s="49">
        <v>300</v>
      </c>
      <c r="AN83" s="49">
        <v>500</v>
      </c>
      <c r="AO83" s="49">
        <v>200</v>
      </c>
      <c r="AP83" s="49">
        <v>700</v>
      </c>
      <c r="AQ83" s="49">
        <v>200</v>
      </c>
      <c r="AR83" s="49">
        <v>100</v>
      </c>
      <c r="AS83" s="49">
        <v>400</v>
      </c>
      <c r="AT83" s="49">
        <v>200</v>
      </c>
      <c r="AU83" s="49">
        <v>2600</v>
      </c>
      <c r="AV83" s="49">
        <v>0</v>
      </c>
      <c r="AW83" s="49">
        <v>100</v>
      </c>
      <c r="AX83" s="49">
        <v>200</v>
      </c>
      <c r="AY83" s="49">
        <v>100</v>
      </c>
      <c r="AZ83" s="49">
        <v>100</v>
      </c>
      <c r="BA83" s="49">
        <v>500</v>
      </c>
      <c r="BB83" s="49">
        <v>0</v>
      </c>
      <c r="BC83" s="49">
        <v>300</v>
      </c>
      <c r="BD83" s="49">
        <v>100</v>
      </c>
      <c r="BE83" s="49">
        <v>0</v>
      </c>
      <c r="BF83" s="49">
        <v>400</v>
      </c>
      <c r="BG83" s="49">
        <v>500</v>
      </c>
      <c r="BH83" s="49">
        <v>500</v>
      </c>
      <c r="BI83" s="49">
        <v>100</v>
      </c>
      <c r="BJ83" s="49">
        <v>300</v>
      </c>
      <c r="BK83" s="49">
        <v>300</v>
      </c>
      <c r="BL83" s="49">
        <v>600</v>
      </c>
      <c r="BM83" s="49">
        <v>400</v>
      </c>
      <c r="BN83" s="49">
        <v>0</v>
      </c>
      <c r="BO83" s="49">
        <v>0</v>
      </c>
      <c r="BP83" s="49">
        <v>800</v>
      </c>
      <c r="BQ83" s="49">
        <v>0</v>
      </c>
      <c r="BR83" s="49">
        <v>400</v>
      </c>
      <c r="BS83" s="49">
        <v>0</v>
      </c>
      <c r="BT83" s="49">
        <v>0</v>
      </c>
      <c r="BU83" s="49">
        <v>0</v>
      </c>
      <c r="BV83" s="49">
        <v>0</v>
      </c>
      <c r="BW83" s="49">
        <v>0</v>
      </c>
      <c r="BX83" s="49">
        <v>0</v>
      </c>
      <c r="BY83" s="49">
        <v>0</v>
      </c>
      <c r="BZ83" s="49">
        <v>0</v>
      </c>
      <c r="CA83" s="49">
        <v>1300</v>
      </c>
      <c r="CB83" s="49">
        <v>0</v>
      </c>
      <c r="CC83" s="49">
        <v>0</v>
      </c>
      <c r="CD83" s="49">
        <v>300</v>
      </c>
      <c r="CE83" s="49">
        <v>600</v>
      </c>
      <c r="CF83" s="49">
        <v>400</v>
      </c>
      <c r="CG83" s="49">
        <v>200</v>
      </c>
      <c r="CH83" s="49">
        <v>0</v>
      </c>
      <c r="CI83" s="49">
        <v>300</v>
      </c>
      <c r="CJ83" s="49">
        <v>100</v>
      </c>
      <c r="CK83" s="49">
        <v>100</v>
      </c>
      <c r="CL83" s="49">
        <v>200</v>
      </c>
      <c r="CM83" s="49">
        <v>300</v>
      </c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</row>
    <row r="84" spans="1:127" ht="53.25" customHeight="1">
      <c r="A84" s="43"/>
      <c r="B84" s="62"/>
      <c r="C84" s="51" t="s">
        <v>126</v>
      </c>
      <c r="D84" s="44" t="s">
        <v>198</v>
      </c>
      <c r="E84" s="45">
        <f t="shared" si="7"/>
        <v>150000</v>
      </c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>
        <v>3700</v>
      </c>
      <c r="CO84" s="46"/>
      <c r="CP84" s="46">
        <v>5100</v>
      </c>
      <c r="CQ84" s="46">
        <v>66400</v>
      </c>
      <c r="CR84" s="46">
        <v>38500</v>
      </c>
      <c r="CS84" s="46">
        <v>5500</v>
      </c>
      <c r="CT84" s="46">
        <v>11500</v>
      </c>
      <c r="CU84" s="46">
        <v>4800</v>
      </c>
      <c r="CV84" s="46">
        <v>11300</v>
      </c>
      <c r="CW84" s="46">
        <v>3200</v>
      </c>
      <c r="CX84" s="46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</row>
    <row r="85" spans="1:127" ht="53.25" customHeight="1">
      <c r="A85" s="43"/>
      <c r="B85" s="62"/>
      <c r="C85" s="44" t="s">
        <v>199</v>
      </c>
      <c r="D85" s="44" t="s">
        <v>200</v>
      </c>
      <c r="E85" s="45">
        <f t="shared" si="7"/>
        <v>600500</v>
      </c>
      <c r="F85" s="46">
        <v>14700</v>
      </c>
      <c r="G85" s="46"/>
      <c r="H85" s="46"/>
      <c r="I85" s="46"/>
      <c r="J85" s="46"/>
      <c r="K85" s="46"/>
      <c r="L85" s="46"/>
      <c r="M85" s="46"/>
      <c r="N85" s="46"/>
      <c r="O85" s="46"/>
      <c r="P85" s="46">
        <v>20500</v>
      </c>
      <c r="Q85" s="46"/>
      <c r="R85" s="46"/>
      <c r="S85" s="46"/>
      <c r="T85" s="46"/>
      <c r="U85" s="46"/>
      <c r="V85" s="46"/>
      <c r="W85" s="46"/>
      <c r="X85" s="46"/>
      <c r="Y85" s="46"/>
      <c r="Z85" s="46">
        <v>265600</v>
      </c>
      <c r="AA85" s="46"/>
      <c r="AB85" s="46"/>
      <c r="AC85" s="46"/>
      <c r="AD85" s="46"/>
      <c r="AE85" s="46"/>
      <c r="AF85" s="46"/>
      <c r="AG85" s="46"/>
      <c r="AH85" s="46"/>
      <c r="AI85" s="46">
        <v>154200</v>
      </c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>
        <v>21900</v>
      </c>
      <c r="AW85" s="46"/>
      <c r="AX85" s="46"/>
      <c r="AY85" s="46"/>
      <c r="AZ85" s="46"/>
      <c r="BA85" s="46"/>
      <c r="BB85" s="46"/>
      <c r="BC85" s="46"/>
      <c r="BD85" s="46"/>
      <c r="BE85" s="46">
        <v>46000</v>
      </c>
      <c r="BF85" s="46"/>
      <c r="BG85" s="46"/>
      <c r="BH85" s="46"/>
      <c r="BI85" s="46"/>
      <c r="BJ85" s="46"/>
      <c r="BK85" s="46"/>
      <c r="BL85" s="46"/>
      <c r="BM85" s="46"/>
      <c r="BN85" s="46"/>
      <c r="BO85" s="46">
        <v>19400</v>
      </c>
      <c r="BP85" s="46"/>
      <c r="BQ85" s="46"/>
      <c r="BR85" s="46"/>
      <c r="BS85" s="46"/>
      <c r="BT85" s="46"/>
      <c r="BU85" s="46"/>
      <c r="BV85" s="46"/>
      <c r="BW85" s="46"/>
      <c r="BX85" s="46">
        <v>45400</v>
      </c>
      <c r="BY85" s="46"/>
      <c r="BZ85" s="46"/>
      <c r="CA85" s="46"/>
      <c r="CB85" s="46"/>
      <c r="CC85" s="46"/>
      <c r="CD85" s="46"/>
      <c r="CE85" s="46"/>
      <c r="CF85" s="46"/>
      <c r="CG85" s="46"/>
      <c r="CH85" s="46">
        <v>12800</v>
      </c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</row>
    <row r="86" spans="1:127" ht="53.25" customHeight="1">
      <c r="A86" s="43"/>
      <c r="B86" s="44"/>
      <c r="C86" s="51" t="s">
        <v>138</v>
      </c>
      <c r="D86" s="44" t="s">
        <v>201</v>
      </c>
      <c r="E86" s="45">
        <f t="shared" si="7"/>
        <v>232800</v>
      </c>
      <c r="F86" s="46">
        <v>5700</v>
      </c>
      <c r="G86" s="50"/>
      <c r="H86" s="50"/>
      <c r="I86" s="50"/>
      <c r="J86" s="50"/>
      <c r="K86" s="50"/>
      <c r="L86" s="50"/>
      <c r="M86" s="50"/>
      <c r="N86" s="50"/>
      <c r="O86" s="50"/>
      <c r="P86" s="46">
        <v>8000</v>
      </c>
      <c r="Q86" s="50"/>
      <c r="R86" s="50"/>
      <c r="S86" s="50"/>
      <c r="T86" s="50"/>
      <c r="U86" s="50"/>
      <c r="V86" s="50"/>
      <c r="W86" s="50"/>
      <c r="X86" s="50"/>
      <c r="Y86" s="50"/>
      <c r="Z86" s="46">
        <v>102900</v>
      </c>
      <c r="AA86" s="50"/>
      <c r="AB86" s="50"/>
      <c r="AC86" s="50"/>
      <c r="AD86" s="50"/>
      <c r="AE86" s="50"/>
      <c r="AF86" s="50"/>
      <c r="AG86" s="50"/>
      <c r="AH86" s="50"/>
      <c r="AI86" s="46">
        <v>59800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46">
        <v>8500</v>
      </c>
      <c r="AW86" s="50"/>
      <c r="AX86" s="50"/>
      <c r="AY86" s="50"/>
      <c r="AZ86" s="50"/>
      <c r="BA86" s="50"/>
      <c r="BB86" s="50"/>
      <c r="BC86" s="50"/>
      <c r="BD86" s="50"/>
      <c r="BE86" s="46">
        <v>17800</v>
      </c>
      <c r="BF86" s="50"/>
      <c r="BG86" s="50"/>
      <c r="BH86" s="50"/>
      <c r="BI86" s="50"/>
      <c r="BJ86" s="50"/>
      <c r="BK86" s="50"/>
      <c r="BL86" s="50"/>
      <c r="BM86" s="50"/>
      <c r="BN86" s="50"/>
      <c r="BO86" s="46">
        <v>7500</v>
      </c>
      <c r="BP86" s="50"/>
      <c r="BQ86" s="50"/>
      <c r="BR86" s="50"/>
      <c r="BS86" s="50"/>
      <c r="BT86" s="50"/>
      <c r="BU86" s="50"/>
      <c r="BV86" s="50"/>
      <c r="BW86" s="50"/>
      <c r="BX86" s="46">
        <v>17600</v>
      </c>
      <c r="BY86" s="50"/>
      <c r="BZ86" s="50"/>
      <c r="CA86" s="50"/>
      <c r="CB86" s="50"/>
      <c r="CC86" s="46"/>
      <c r="CD86" s="50"/>
      <c r="CE86" s="50"/>
      <c r="CF86" s="46"/>
      <c r="CG86" s="46"/>
      <c r="CH86" s="46">
        <v>5000</v>
      </c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</row>
    <row r="87" spans="1:127" ht="53.25" customHeight="1">
      <c r="A87" s="39"/>
      <c r="B87" s="40" t="s">
        <v>202</v>
      </c>
      <c r="C87" s="41"/>
      <c r="D87" s="41"/>
      <c r="E87" s="41">
        <f t="shared" ref="E87:CW87" si="10">SUM(E88:E92)</f>
        <v>930000</v>
      </c>
      <c r="F87" s="41">
        <f t="shared" si="10"/>
        <v>0</v>
      </c>
      <c r="G87" s="41">
        <f t="shared" si="10"/>
        <v>0</v>
      </c>
      <c r="H87" s="41">
        <f t="shared" si="10"/>
        <v>0</v>
      </c>
      <c r="I87" s="41">
        <f t="shared" si="10"/>
        <v>0</v>
      </c>
      <c r="J87" s="41">
        <f t="shared" si="10"/>
        <v>0</v>
      </c>
      <c r="K87" s="41">
        <f t="shared" si="10"/>
        <v>0</v>
      </c>
      <c r="L87" s="41">
        <f t="shared" si="10"/>
        <v>0</v>
      </c>
      <c r="M87" s="41">
        <f t="shared" si="10"/>
        <v>0</v>
      </c>
      <c r="N87" s="41">
        <f t="shared" si="10"/>
        <v>0</v>
      </c>
      <c r="O87" s="41">
        <f t="shared" si="10"/>
        <v>0</v>
      </c>
      <c r="P87" s="41">
        <f t="shared" si="10"/>
        <v>186000</v>
      </c>
      <c r="Q87" s="41">
        <f t="shared" si="10"/>
        <v>0</v>
      </c>
      <c r="R87" s="41">
        <f t="shared" si="10"/>
        <v>0</v>
      </c>
      <c r="S87" s="41">
        <f t="shared" si="10"/>
        <v>0</v>
      </c>
      <c r="T87" s="41">
        <f t="shared" si="10"/>
        <v>0</v>
      </c>
      <c r="U87" s="41">
        <f t="shared" si="10"/>
        <v>0</v>
      </c>
      <c r="V87" s="41">
        <f t="shared" si="10"/>
        <v>0</v>
      </c>
      <c r="W87" s="41">
        <f t="shared" si="10"/>
        <v>0</v>
      </c>
      <c r="X87" s="41">
        <f t="shared" si="10"/>
        <v>0</v>
      </c>
      <c r="Y87" s="41">
        <f t="shared" si="10"/>
        <v>624000</v>
      </c>
      <c r="Z87" s="41">
        <f t="shared" si="10"/>
        <v>0</v>
      </c>
      <c r="AA87" s="41">
        <f t="shared" si="10"/>
        <v>0</v>
      </c>
      <c r="AB87" s="41">
        <f t="shared" si="10"/>
        <v>0</v>
      </c>
      <c r="AC87" s="41">
        <f t="shared" si="10"/>
        <v>0</v>
      </c>
      <c r="AD87" s="41">
        <f t="shared" si="10"/>
        <v>0</v>
      </c>
      <c r="AE87" s="41">
        <f t="shared" si="10"/>
        <v>0</v>
      </c>
      <c r="AF87" s="41">
        <f t="shared" si="10"/>
        <v>0</v>
      </c>
      <c r="AG87" s="41">
        <f t="shared" si="10"/>
        <v>0</v>
      </c>
      <c r="AH87" s="41">
        <f t="shared" si="10"/>
        <v>0</v>
      </c>
      <c r="AI87" s="41">
        <f t="shared" si="10"/>
        <v>0</v>
      </c>
      <c r="AJ87" s="41">
        <f t="shared" si="10"/>
        <v>0</v>
      </c>
      <c r="AK87" s="41">
        <f t="shared" si="10"/>
        <v>0</v>
      </c>
      <c r="AL87" s="41">
        <f t="shared" si="10"/>
        <v>0</v>
      </c>
      <c r="AM87" s="41">
        <f t="shared" si="10"/>
        <v>0</v>
      </c>
      <c r="AN87" s="41">
        <f t="shared" si="10"/>
        <v>0</v>
      </c>
      <c r="AO87" s="41">
        <f t="shared" si="10"/>
        <v>0</v>
      </c>
      <c r="AP87" s="41">
        <f t="shared" si="10"/>
        <v>0</v>
      </c>
      <c r="AQ87" s="41">
        <f t="shared" si="10"/>
        <v>0</v>
      </c>
      <c r="AR87" s="41">
        <f t="shared" si="10"/>
        <v>0</v>
      </c>
      <c r="AS87" s="41">
        <f t="shared" si="10"/>
        <v>0</v>
      </c>
      <c r="AT87" s="41">
        <f t="shared" si="10"/>
        <v>0</v>
      </c>
      <c r="AU87" s="41">
        <f t="shared" si="10"/>
        <v>0</v>
      </c>
      <c r="AV87" s="41">
        <f t="shared" si="10"/>
        <v>0</v>
      </c>
      <c r="AW87" s="41">
        <f t="shared" si="10"/>
        <v>0</v>
      </c>
      <c r="AX87" s="41">
        <f t="shared" si="10"/>
        <v>0</v>
      </c>
      <c r="AY87" s="41">
        <f t="shared" si="10"/>
        <v>0</v>
      </c>
      <c r="AZ87" s="41">
        <f t="shared" si="10"/>
        <v>0</v>
      </c>
      <c r="BA87" s="41">
        <f t="shared" si="10"/>
        <v>0</v>
      </c>
      <c r="BB87" s="41">
        <f t="shared" si="10"/>
        <v>0</v>
      </c>
      <c r="BC87" s="41">
        <f t="shared" si="10"/>
        <v>0</v>
      </c>
      <c r="BD87" s="41">
        <f t="shared" si="10"/>
        <v>0</v>
      </c>
      <c r="BE87" s="41">
        <f t="shared" si="10"/>
        <v>0</v>
      </c>
      <c r="BF87" s="41">
        <f t="shared" si="10"/>
        <v>0</v>
      </c>
      <c r="BG87" s="41">
        <f t="shared" si="10"/>
        <v>0</v>
      </c>
      <c r="BH87" s="41">
        <f t="shared" si="10"/>
        <v>0</v>
      </c>
      <c r="BI87" s="41">
        <f t="shared" si="10"/>
        <v>0</v>
      </c>
      <c r="BJ87" s="41">
        <f t="shared" si="10"/>
        <v>0</v>
      </c>
      <c r="BK87" s="41">
        <f t="shared" si="10"/>
        <v>0</v>
      </c>
      <c r="BL87" s="41">
        <f t="shared" si="10"/>
        <v>0</v>
      </c>
      <c r="BM87" s="41">
        <f t="shared" si="10"/>
        <v>0</v>
      </c>
      <c r="BN87" s="41">
        <f t="shared" si="10"/>
        <v>0</v>
      </c>
      <c r="BO87" s="41">
        <f t="shared" si="10"/>
        <v>0</v>
      </c>
      <c r="BP87" s="41">
        <f t="shared" si="10"/>
        <v>0</v>
      </c>
      <c r="BQ87" s="41">
        <f t="shared" si="10"/>
        <v>0</v>
      </c>
      <c r="BR87" s="41">
        <f t="shared" si="10"/>
        <v>0</v>
      </c>
      <c r="BS87" s="41">
        <f t="shared" si="10"/>
        <v>0</v>
      </c>
      <c r="BT87" s="41">
        <f t="shared" si="10"/>
        <v>0</v>
      </c>
      <c r="BU87" s="41">
        <f t="shared" si="10"/>
        <v>0</v>
      </c>
      <c r="BV87" s="41">
        <f t="shared" si="10"/>
        <v>0</v>
      </c>
      <c r="BW87" s="41">
        <f t="shared" si="10"/>
        <v>0</v>
      </c>
      <c r="BX87" s="41">
        <f t="shared" si="10"/>
        <v>0</v>
      </c>
      <c r="BY87" s="41">
        <f t="shared" si="10"/>
        <v>0</v>
      </c>
      <c r="BZ87" s="41">
        <f t="shared" si="10"/>
        <v>0</v>
      </c>
      <c r="CA87" s="41">
        <f t="shared" si="10"/>
        <v>0</v>
      </c>
      <c r="CB87" s="41">
        <f t="shared" si="10"/>
        <v>0</v>
      </c>
      <c r="CC87" s="41">
        <f t="shared" si="10"/>
        <v>0</v>
      </c>
      <c r="CD87" s="41">
        <f t="shared" si="10"/>
        <v>0</v>
      </c>
      <c r="CE87" s="41">
        <f t="shared" si="10"/>
        <v>0</v>
      </c>
      <c r="CF87" s="41">
        <f t="shared" si="10"/>
        <v>0</v>
      </c>
      <c r="CG87" s="41">
        <f t="shared" si="10"/>
        <v>0</v>
      </c>
      <c r="CH87" s="41">
        <f t="shared" si="10"/>
        <v>0</v>
      </c>
      <c r="CI87" s="41">
        <f t="shared" si="10"/>
        <v>0</v>
      </c>
      <c r="CJ87" s="41">
        <f t="shared" si="10"/>
        <v>0</v>
      </c>
      <c r="CK87" s="41">
        <f t="shared" si="10"/>
        <v>0</v>
      </c>
      <c r="CL87" s="41">
        <f t="shared" si="10"/>
        <v>0</v>
      </c>
      <c r="CM87" s="41">
        <f t="shared" si="10"/>
        <v>0</v>
      </c>
      <c r="CN87" s="41">
        <f t="shared" si="10"/>
        <v>0</v>
      </c>
      <c r="CO87" s="41">
        <f t="shared" si="10"/>
        <v>0</v>
      </c>
      <c r="CP87" s="41">
        <f t="shared" si="10"/>
        <v>120000</v>
      </c>
      <c r="CQ87" s="41">
        <f t="shared" si="10"/>
        <v>0</v>
      </c>
      <c r="CR87" s="41">
        <f t="shared" si="10"/>
        <v>0</v>
      </c>
      <c r="CS87" s="41">
        <f t="shared" si="10"/>
        <v>0</v>
      </c>
      <c r="CT87" s="41">
        <f t="shared" si="10"/>
        <v>0</v>
      </c>
      <c r="CU87" s="41">
        <f t="shared" si="10"/>
        <v>0</v>
      </c>
      <c r="CV87" s="41">
        <f t="shared" si="10"/>
        <v>0</v>
      </c>
      <c r="CW87" s="41">
        <f t="shared" si="10"/>
        <v>0</v>
      </c>
      <c r="CX87" s="41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</row>
    <row r="88" spans="1:127" ht="53.25" customHeight="1">
      <c r="A88" s="43">
        <v>1</v>
      </c>
      <c r="B88" s="62" t="s">
        <v>192</v>
      </c>
      <c r="C88" s="44" t="s">
        <v>193</v>
      </c>
      <c r="D88" s="44" t="s">
        <v>203</v>
      </c>
      <c r="E88" s="45">
        <f t="shared" ref="E88:E92" si="11">SUM(F88:CW88)</f>
        <v>12000</v>
      </c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>
        <v>12000</v>
      </c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</row>
    <row r="89" spans="1:127" ht="53.25" customHeight="1">
      <c r="A89" s="43"/>
      <c r="B89" s="62"/>
      <c r="C89" s="44" t="s">
        <v>204</v>
      </c>
      <c r="D89" s="44" t="s">
        <v>205</v>
      </c>
      <c r="E89" s="45">
        <f t="shared" si="11"/>
        <v>132000</v>
      </c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>
        <f>11*12000</f>
        <v>132000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</row>
    <row r="90" spans="1:127" ht="53.25" customHeight="1">
      <c r="A90" s="43"/>
      <c r="B90" s="62"/>
      <c r="C90" s="51" t="s">
        <v>126</v>
      </c>
      <c r="D90" s="44" t="s">
        <v>206</v>
      </c>
      <c r="E90" s="45">
        <f t="shared" si="11"/>
        <v>120000</v>
      </c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>
        <f>12000*10</f>
        <v>120000</v>
      </c>
      <c r="CQ90" s="46"/>
      <c r="CR90" s="46"/>
      <c r="CS90" s="46"/>
      <c r="CT90" s="46"/>
      <c r="CU90" s="46"/>
      <c r="CV90" s="46"/>
      <c r="CW90" s="46"/>
      <c r="CX90" s="46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</row>
    <row r="91" spans="1:127" ht="53.25" customHeight="1">
      <c r="A91" s="43"/>
      <c r="B91" s="62"/>
      <c r="C91" s="44" t="s">
        <v>199</v>
      </c>
      <c r="D91" s="44" t="s">
        <v>207</v>
      </c>
      <c r="E91" s="45">
        <f t="shared" si="11"/>
        <v>480000</v>
      </c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>
        <f>12000*40</f>
        <v>480000</v>
      </c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</row>
    <row r="92" spans="1:127" ht="53.25" customHeight="1">
      <c r="A92" s="64"/>
      <c r="B92" s="65"/>
      <c r="C92" s="66" t="s">
        <v>138</v>
      </c>
      <c r="D92" s="67" t="s">
        <v>208</v>
      </c>
      <c r="E92" s="68">
        <f t="shared" si="11"/>
        <v>186000</v>
      </c>
      <c r="F92" s="69"/>
      <c r="G92" s="70"/>
      <c r="H92" s="70"/>
      <c r="I92" s="70"/>
      <c r="J92" s="70"/>
      <c r="K92" s="70"/>
      <c r="L92" s="70"/>
      <c r="M92" s="70"/>
      <c r="N92" s="70"/>
      <c r="O92" s="70"/>
      <c r="P92" s="71">
        <f>12000*15.5</f>
        <v>186000</v>
      </c>
      <c r="Q92" s="70"/>
      <c r="R92" s="70"/>
      <c r="S92" s="70"/>
      <c r="T92" s="70"/>
      <c r="U92" s="70"/>
      <c r="V92" s="70"/>
      <c r="W92" s="70"/>
      <c r="X92" s="70"/>
      <c r="Y92" s="70"/>
      <c r="Z92" s="69"/>
      <c r="AA92" s="70"/>
      <c r="AB92" s="70"/>
      <c r="AC92" s="70"/>
      <c r="AD92" s="70"/>
      <c r="AE92" s="70"/>
      <c r="AF92" s="70"/>
      <c r="AG92" s="70"/>
      <c r="AH92" s="70"/>
      <c r="AI92" s="69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69"/>
      <c r="AW92" s="70"/>
      <c r="AX92" s="70"/>
      <c r="AY92" s="70"/>
      <c r="AZ92" s="70"/>
      <c r="BA92" s="70"/>
      <c r="BB92" s="70"/>
      <c r="BC92" s="70"/>
      <c r="BD92" s="70"/>
      <c r="BE92" s="69"/>
      <c r="BF92" s="70"/>
      <c r="BG92" s="70"/>
      <c r="BH92" s="70"/>
      <c r="BI92" s="70"/>
      <c r="BJ92" s="70"/>
      <c r="BK92" s="70"/>
      <c r="BL92" s="70"/>
      <c r="BM92" s="70"/>
      <c r="BN92" s="70"/>
      <c r="BO92" s="69"/>
      <c r="BP92" s="70"/>
      <c r="BQ92" s="70"/>
      <c r="BR92" s="70"/>
      <c r="BS92" s="70"/>
      <c r="BT92" s="70"/>
      <c r="BU92" s="70"/>
      <c r="BV92" s="70"/>
      <c r="BW92" s="70"/>
      <c r="BX92" s="69"/>
      <c r="BY92" s="70"/>
      <c r="BZ92" s="70"/>
      <c r="CA92" s="70"/>
      <c r="CB92" s="70"/>
      <c r="CC92" s="69"/>
      <c r="CD92" s="70"/>
      <c r="CE92" s="70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</row>
    <row r="93" spans="1:127" ht="53.25" customHeight="1">
      <c r="A93" s="73"/>
      <c r="B93" s="74"/>
      <c r="C93" s="74"/>
      <c r="D93" s="74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>
        <f>SUM(CI10+CI46+CI51+CI56+CI60+CI73+CI83)</f>
        <v>6400</v>
      </c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</row>
    <row r="94" spans="1:127" ht="53.25" customHeight="1">
      <c r="A94" s="73"/>
      <c r="B94" s="76" t="s">
        <v>209</v>
      </c>
      <c r="C94" s="76"/>
      <c r="D94" s="76"/>
      <c r="E94" s="77">
        <f t="shared" ref="E94:E99" si="12">SUM(F94:CW94)</f>
        <v>253800</v>
      </c>
      <c r="F94" s="77">
        <v>200</v>
      </c>
      <c r="G94" s="77">
        <v>100</v>
      </c>
      <c r="H94" s="77">
        <v>1400</v>
      </c>
      <c r="I94" s="77">
        <v>100</v>
      </c>
      <c r="J94" s="77">
        <v>100</v>
      </c>
      <c r="K94" s="77">
        <v>200</v>
      </c>
      <c r="L94" s="77">
        <v>900</v>
      </c>
      <c r="M94" s="77">
        <v>500</v>
      </c>
      <c r="N94" s="77">
        <v>100</v>
      </c>
      <c r="O94" s="77">
        <v>400</v>
      </c>
      <c r="P94" s="77">
        <v>58300</v>
      </c>
      <c r="Q94" s="77">
        <v>1300</v>
      </c>
      <c r="R94" s="77">
        <v>3800</v>
      </c>
      <c r="S94" s="77">
        <v>4300</v>
      </c>
      <c r="T94" s="77">
        <v>600</v>
      </c>
      <c r="U94" s="77">
        <v>3200</v>
      </c>
      <c r="V94" s="77">
        <v>4000</v>
      </c>
      <c r="W94" s="77">
        <v>1500</v>
      </c>
      <c r="X94" s="77">
        <v>100</v>
      </c>
      <c r="Y94" s="77">
        <v>24300</v>
      </c>
      <c r="Z94" s="77">
        <v>2900</v>
      </c>
      <c r="AA94" s="77">
        <v>4300</v>
      </c>
      <c r="AB94" s="77">
        <v>12900</v>
      </c>
      <c r="AC94" s="77">
        <v>10500</v>
      </c>
      <c r="AD94" s="77">
        <v>2300</v>
      </c>
      <c r="AE94" s="77">
        <v>7400</v>
      </c>
      <c r="AF94" s="77">
        <v>7700</v>
      </c>
      <c r="AG94" s="77">
        <v>8100</v>
      </c>
      <c r="AH94" s="77">
        <v>2900</v>
      </c>
      <c r="AI94" s="77">
        <v>1900</v>
      </c>
      <c r="AJ94" s="77">
        <v>4100</v>
      </c>
      <c r="AK94" s="77">
        <v>4600</v>
      </c>
      <c r="AL94" s="77">
        <v>4400</v>
      </c>
      <c r="AM94" s="77">
        <v>4200</v>
      </c>
      <c r="AN94" s="77">
        <v>1500</v>
      </c>
      <c r="AO94" s="77">
        <v>1000</v>
      </c>
      <c r="AP94" s="77">
        <v>4900</v>
      </c>
      <c r="AQ94" s="77">
        <v>1100</v>
      </c>
      <c r="AR94" s="77">
        <v>1000</v>
      </c>
      <c r="AS94" s="77">
        <v>3300</v>
      </c>
      <c r="AT94" s="77">
        <v>1200</v>
      </c>
      <c r="AU94" s="77">
        <v>7600</v>
      </c>
      <c r="AV94" s="77">
        <v>600</v>
      </c>
      <c r="AW94" s="77">
        <v>1000</v>
      </c>
      <c r="AX94" s="77">
        <v>2600</v>
      </c>
      <c r="AY94" s="77">
        <v>800</v>
      </c>
      <c r="AZ94" s="77">
        <v>700</v>
      </c>
      <c r="BA94" s="77">
        <v>1200</v>
      </c>
      <c r="BB94" s="77">
        <v>1800</v>
      </c>
      <c r="BC94" s="77">
        <v>1700</v>
      </c>
      <c r="BD94" s="77">
        <v>600</v>
      </c>
      <c r="BE94" s="77">
        <v>700</v>
      </c>
      <c r="BF94" s="77">
        <v>1000</v>
      </c>
      <c r="BG94" s="77">
        <v>3100</v>
      </c>
      <c r="BH94" s="77">
        <v>1400</v>
      </c>
      <c r="BI94" s="77">
        <v>500</v>
      </c>
      <c r="BJ94" s="77">
        <v>1500</v>
      </c>
      <c r="BK94" s="77">
        <v>1200</v>
      </c>
      <c r="BL94" s="77">
        <v>1700</v>
      </c>
      <c r="BM94" s="77">
        <v>1300</v>
      </c>
      <c r="BN94" s="77">
        <v>1000</v>
      </c>
      <c r="BO94" s="77">
        <v>1100</v>
      </c>
      <c r="BP94" s="77">
        <v>3700</v>
      </c>
      <c r="BQ94" s="77">
        <v>300</v>
      </c>
      <c r="BR94" s="77">
        <v>1700</v>
      </c>
      <c r="BS94" s="77">
        <v>1500</v>
      </c>
      <c r="BT94" s="77">
        <v>900</v>
      </c>
      <c r="BU94" s="77">
        <v>100</v>
      </c>
      <c r="BV94" s="77">
        <v>100</v>
      </c>
      <c r="BW94" s="77">
        <v>1500</v>
      </c>
      <c r="BX94" s="77">
        <v>600</v>
      </c>
      <c r="BY94" s="77">
        <v>500</v>
      </c>
      <c r="BZ94" s="77">
        <v>300</v>
      </c>
      <c r="CA94" s="77">
        <v>3000</v>
      </c>
      <c r="CB94" s="77">
        <v>200</v>
      </c>
      <c r="CC94" s="77">
        <v>100</v>
      </c>
      <c r="CD94" s="77">
        <v>500</v>
      </c>
      <c r="CE94" s="77">
        <v>1300</v>
      </c>
      <c r="CF94" s="77">
        <v>1100</v>
      </c>
      <c r="CG94" s="77">
        <v>1300</v>
      </c>
      <c r="CH94" s="77">
        <v>400</v>
      </c>
      <c r="CI94" s="77">
        <v>1000</v>
      </c>
      <c r="CJ94" s="77">
        <v>500</v>
      </c>
      <c r="CK94" s="77">
        <v>500</v>
      </c>
      <c r="CL94" s="77">
        <v>1400</v>
      </c>
      <c r="CM94" s="77">
        <v>600</v>
      </c>
      <c r="CN94" s="77">
        <v>0</v>
      </c>
      <c r="CO94" s="77">
        <v>0</v>
      </c>
      <c r="CP94" s="77">
        <v>0</v>
      </c>
      <c r="CQ94" s="77">
        <v>0</v>
      </c>
      <c r="CR94" s="77">
        <v>0</v>
      </c>
      <c r="CS94" s="77">
        <v>0</v>
      </c>
      <c r="CT94" s="77">
        <v>0</v>
      </c>
      <c r="CU94" s="77">
        <v>0</v>
      </c>
      <c r="CV94" s="77">
        <v>0</v>
      </c>
      <c r="CW94" s="77">
        <v>0</v>
      </c>
      <c r="CX94" s="77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</row>
    <row r="95" spans="1:127" ht="53.25" customHeight="1">
      <c r="A95" s="73"/>
      <c r="B95" s="78" t="s">
        <v>210</v>
      </c>
      <c r="C95" s="78"/>
      <c r="D95" s="78"/>
      <c r="E95" s="79">
        <f t="shared" si="12"/>
        <v>589000</v>
      </c>
      <c r="F95" s="79">
        <v>0</v>
      </c>
      <c r="G95" s="79">
        <v>700</v>
      </c>
      <c r="H95" s="79">
        <v>6000</v>
      </c>
      <c r="I95" s="79">
        <v>500</v>
      </c>
      <c r="J95" s="79">
        <v>800</v>
      </c>
      <c r="K95" s="79">
        <v>1100</v>
      </c>
      <c r="L95" s="79">
        <v>6800</v>
      </c>
      <c r="M95" s="79">
        <v>2800</v>
      </c>
      <c r="N95" s="79">
        <v>600</v>
      </c>
      <c r="O95" s="79">
        <v>1200</v>
      </c>
      <c r="P95" s="79">
        <v>0</v>
      </c>
      <c r="Q95" s="79">
        <v>200</v>
      </c>
      <c r="R95" s="79">
        <v>1600</v>
      </c>
      <c r="S95" s="79">
        <v>1700</v>
      </c>
      <c r="T95" s="79">
        <v>100</v>
      </c>
      <c r="U95" s="79">
        <v>1100</v>
      </c>
      <c r="V95" s="79">
        <v>1300</v>
      </c>
      <c r="W95" s="79">
        <v>900</v>
      </c>
      <c r="X95" s="79">
        <v>100</v>
      </c>
      <c r="Y95" s="79">
        <v>6600</v>
      </c>
      <c r="Z95" s="79">
        <v>0</v>
      </c>
      <c r="AA95" s="79">
        <v>7700</v>
      </c>
      <c r="AB95" s="79">
        <v>32500</v>
      </c>
      <c r="AC95" s="79">
        <v>31800</v>
      </c>
      <c r="AD95" s="79">
        <v>9200</v>
      </c>
      <c r="AE95" s="79">
        <v>28700</v>
      </c>
      <c r="AF95" s="79">
        <v>34700</v>
      </c>
      <c r="AG95" s="79">
        <v>31200</v>
      </c>
      <c r="AH95" s="79">
        <v>7400</v>
      </c>
      <c r="AI95" s="79">
        <v>0</v>
      </c>
      <c r="AJ95" s="79">
        <v>9200</v>
      </c>
      <c r="AK95" s="79">
        <v>16900</v>
      </c>
      <c r="AL95" s="79">
        <v>10000</v>
      </c>
      <c r="AM95" s="79">
        <v>19500</v>
      </c>
      <c r="AN95" s="79">
        <v>5200</v>
      </c>
      <c r="AO95" s="79">
        <v>4300</v>
      </c>
      <c r="AP95" s="79">
        <v>16800</v>
      </c>
      <c r="AQ95" s="79">
        <v>4400</v>
      </c>
      <c r="AR95" s="79">
        <v>4400</v>
      </c>
      <c r="AS95" s="79">
        <v>11900</v>
      </c>
      <c r="AT95" s="79">
        <v>3500</v>
      </c>
      <c r="AU95" s="79">
        <v>22900</v>
      </c>
      <c r="AV95" s="79">
        <v>0</v>
      </c>
      <c r="AW95" s="79">
        <v>5000</v>
      </c>
      <c r="AX95" s="79">
        <v>12100</v>
      </c>
      <c r="AY95" s="79">
        <v>4600</v>
      </c>
      <c r="AZ95" s="79">
        <v>4100</v>
      </c>
      <c r="BA95" s="79">
        <v>4000</v>
      </c>
      <c r="BB95" s="79">
        <v>6900</v>
      </c>
      <c r="BC95" s="79">
        <v>10100</v>
      </c>
      <c r="BD95" s="79">
        <v>2900</v>
      </c>
      <c r="BE95" s="79">
        <v>0</v>
      </c>
      <c r="BF95" s="79">
        <v>2500</v>
      </c>
      <c r="BG95" s="79">
        <v>16000</v>
      </c>
      <c r="BH95" s="79">
        <v>6400</v>
      </c>
      <c r="BI95" s="79">
        <v>1500</v>
      </c>
      <c r="BJ95" s="79">
        <v>5100</v>
      </c>
      <c r="BK95" s="79">
        <v>6600</v>
      </c>
      <c r="BL95" s="79">
        <v>8000</v>
      </c>
      <c r="BM95" s="79">
        <v>3000</v>
      </c>
      <c r="BN95" s="79">
        <v>2700</v>
      </c>
      <c r="BO95" s="79">
        <v>0</v>
      </c>
      <c r="BP95" s="79">
        <v>22400</v>
      </c>
      <c r="BQ95" s="79">
        <v>3600</v>
      </c>
      <c r="BR95" s="79">
        <v>11900</v>
      </c>
      <c r="BS95" s="79">
        <v>13500</v>
      </c>
      <c r="BT95" s="79">
        <v>8300</v>
      </c>
      <c r="BU95" s="79">
        <v>400</v>
      </c>
      <c r="BV95" s="79">
        <v>400</v>
      </c>
      <c r="BW95" s="79">
        <v>13000</v>
      </c>
      <c r="BX95" s="79">
        <v>0</v>
      </c>
      <c r="BY95" s="79">
        <v>4300</v>
      </c>
      <c r="BZ95" s="79">
        <v>2700</v>
      </c>
      <c r="CA95" s="79">
        <v>11800</v>
      </c>
      <c r="CB95" s="79">
        <v>1200</v>
      </c>
      <c r="CC95" s="79">
        <v>400</v>
      </c>
      <c r="CD95" s="79">
        <v>1300</v>
      </c>
      <c r="CE95" s="79">
        <v>5300</v>
      </c>
      <c r="CF95" s="79">
        <v>5900</v>
      </c>
      <c r="CG95" s="79">
        <v>9200</v>
      </c>
      <c r="CH95" s="79">
        <v>0</v>
      </c>
      <c r="CI95" s="79">
        <v>6100</v>
      </c>
      <c r="CJ95" s="79">
        <v>4500</v>
      </c>
      <c r="CK95" s="79">
        <v>3900</v>
      </c>
      <c r="CL95" s="79">
        <v>9200</v>
      </c>
      <c r="CM95" s="79">
        <v>1900</v>
      </c>
      <c r="CN95" s="79">
        <v>0</v>
      </c>
      <c r="CO95" s="79">
        <v>0</v>
      </c>
      <c r="CP95" s="79">
        <v>0</v>
      </c>
      <c r="CQ95" s="79">
        <v>0</v>
      </c>
      <c r="CR95" s="79">
        <v>0</v>
      </c>
      <c r="CS95" s="79">
        <v>0</v>
      </c>
      <c r="CT95" s="79">
        <v>0</v>
      </c>
      <c r="CU95" s="79">
        <v>0</v>
      </c>
      <c r="CV95" s="79">
        <v>0</v>
      </c>
      <c r="CW95" s="79">
        <v>0</v>
      </c>
      <c r="CX95" s="79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</row>
    <row r="96" spans="1:127" ht="53.25" customHeight="1">
      <c r="A96" s="73"/>
      <c r="B96" s="74" t="s">
        <v>211</v>
      </c>
      <c r="C96" s="74"/>
      <c r="D96" s="74"/>
      <c r="E96" s="80">
        <f t="shared" si="12"/>
        <v>789400</v>
      </c>
      <c r="F96" s="75">
        <v>4700</v>
      </c>
      <c r="G96" s="75">
        <v>300</v>
      </c>
      <c r="H96" s="75">
        <v>4400</v>
      </c>
      <c r="I96" s="75">
        <v>100</v>
      </c>
      <c r="J96" s="75">
        <v>300</v>
      </c>
      <c r="K96" s="75">
        <v>500</v>
      </c>
      <c r="L96" s="75">
        <v>2400</v>
      </c>
      <c r="M96" s="75">
        <v>2000</v>
      </c>
      <c r="N96" s="75">
        <v>200</v>
      </c>
      <c r="O96" s="75">
        <v>700</v>
      </c>
      <c r="P96" s="75">
        <v>29900</v>
      </c>
      <c r="Q96" s="75">
        <v>2900</v>
      </c>
      <c r="R96" s="75">
        <v>9100</v>
      </c>
      <c r="S96" s="75">
        <v>10900</v>
      </c>
      <c r="T96" s="75">
        <v>1300</v>
      </c>
      <c r="U96" s="75">
        <v>8900</v>
      </c>
      <c r="V96" s="75">
        <v>10700</v>
      </c>
      <c r="W96" s="75">
        <v>3400</v>
      </c>
      <c r="X96" s="75">
        <v>200</v>
      </c>
      <c r="Y96" s="75">
        <v>161100</v>
      </c>
      <c r="Z96" s="75">
        <v>46900</v>
      </c>
      <c r="AA96" s="75">
        <v>9000</v>
      </c>
      <c r="AB96" s="75">
        <v>30600</v>
      </c>
      <c r="AC96" s="75">
        <v>31900</v>
      </c>
      <c r="AD96" s="75">
        <v>6500</v>
      </c>
      <c r="AE96" s="75">
        <v>21200</v>
      </c>
      <c r="AF96" s="75">
        <v>27300</v>
      </c>
      <c r="AG96" s="75">
        <v>26300</v>
      </c>
      <c r="AH96" s="75">
        <v>6400</v>
      </c>
      <c r="AI96" s="75">
        <v>34900</v>
      </c>
      <c r="AJ96" s="75">
        <v>10500</v>
      </c>
      <c r="AK96" s="75">
        <v>12200</v>
      </c>
      <c r="AL96" s="75">
        <v>14400</v>
      </c>
      <c r="AM96" s="75">
        <v>13600</v>
      </c>
      <c r="AN96" s="75">
        <v>4100</v>
      </c>
      <c r="AO96" s="75">
        <v>3000</v>
      </c>
      <c r="AP96" s="75">
        <v>16700</v>
      </c>
      <c r="AQ96" s="75">
        <v>3300</v>
      </c>
      <c r="AR96" s="75">
        <v>3400</v>
      </c>
      <c r="AS96" s="75">
        <v>12100</v>
      </c>
      <c r="AT96" s="75">
        <v>4200</v>
      </c>
      <c r="AU96" s="75">
        <v>19600</v>
      </c>
      <c r="AV96" s="75">
        <v>11100</v>
      </c>
      <c r="AW96" s="75">
        <v>3500</v>
      </c>
      <c r="AX96" s="75">
        <v>9300</v>
      </c>
      <c r="AY96" s="75">
        <v>2300</v>
      </c>
      <c r="AZ96" s="75">
        <v>2000</v>
      </c>
      <c r="BA96" s="75">
        <v>3200</v>
      </c>
      <c r="BB96" s="75">
        <v>7500</v>
      </c>
      <c r="BC96" s="75">
        <v>4600</v>
      </c>
      <c r="BD96" s="75">
        <v>1700</v>
      </c>
      <c r="BE96" s="75">
        <v>13500</v>
      </c>
      <c r="BF96" s="75">
        <v>2900</v>
      </c>
      <c r="BG96" s="75">
        <v>8900</v>
      </c>
      <c r="BH96" s="75">
        <v>4100</v>
      </c>
      <c r="BI96" s="75">
        <v>1900</v>
      </c>
      <c r="BJ96" s="75">
        <v>5400</v>
      </c>
      <c r="BK96" s="75">
        <v>3600</v>
      </c>
      <c r="BL96" s="75">
        <v>4100</v>
      </c>
      <c r="BM96" s="75">
        <v>4300</v>
      </c>
      <c r="BN96" s="75">
        <v>4700</v>
      </c>
      <c r="BO96" s="75">
        <v>13100</v>
      </c>
      <c r="BP96" s="75">
        <v>9700</v>
      </c>
      <c r="BQ96" s="75">
        <v>900</v>
      </c>
      <c r="BR96" s="75">
        <v>4100</v>
      </c>
      <c r="BS96" s="75">
        <v>3400</v>
      </c>
      <c r="BT96" s="75">
        <v>2000</v>
      </c>
      <c r="BU96" s="75">
        <v>100</v>
      </c>
      <c r="BV96" s="75">
        <v>100</v>
      </c>
      <c r="BW96" s="75">
        <v>3900</v>
      </c>
      <c r="BX96" s="75">
        <v>6900</v>
      </c>
      <c r="BY96" s="75">
        <v>1400</v>
      </c>
      <c r="BZ96" s="75">
        <v>700</v>
      </c>
      <c r="CA96" s="75">
        <v>5700</v>
      </c>
      <c r="CB96" s="75">
        <v>500</v>
      </c>
      <c r="CC96" s="75">
        <v>200</v>
      </c>
      <c r="CD96" s="75">
        <v>1000</v>
      </c>
      <c r="CE96" s="75">
        <v>2600</v>
      </c>
      <c r="CF96" s="75">
        <v>2100</v>
      </c>
      <c r="CG96" s="75">
        <v>3100</v>
      </c>
      <c r="CH96" s="75">
        <v>6300</v>
      </c>
      <c r="CI96" s="75">
        <v>2500</v>
      </c>
      <c r="CJ96" s="75">
        <v>1800</v>
      </c>
      <c r="CK96" s="75">
        <v>1800</v>
      </c>
      <c r="CL96" s="75">
        <v>3600</v>
      </c>
      <c r="CM96" s="75">
        <v>1200</v>
      </c>
      <c r="CN96" s="75">
        <v>0</v>
      </c>
      <c r="CO96" s="75">
        <v>0</v>
      </c>
      <c r="CP96" s="75">
        <v>0</v>
      </c>
      <c r="CQ96" s="75">
        <v>0</v>
      </c>
      <c r="CR96" s="75">
        <v>0</v>
      </c>
      <c r="CS96" s="75">
        <v>0</v>
      </c>
      <c r="CT96" s="75">
        <v>0</v>
      </c>
      <c r="CU96" s="75">
        <v>0</v>
      </c>
      <c r="CV96" s="75">
        <v>0</v>
      </c>
      <c r="CW96" s="75">
        <v>0</v>
      </c>
      <c r="CX96" s="75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</row>
    <row r="97" spans="1:127" ht="53.25" customHeight="1">
      <c r="A97" s="73"/>
      <c r="B97" s="78" t="s">
        <v>212</v>
      </c>
      <c r="C97" s="78"/>
      <c r="D97" s="78"/>
      <c r="E97" s="79">
        <f t="shared" si="12"/>
        <v>37200</v>
      </c>
      <c r="F97" s="79">
        <v>0</v>
      </c>
      <c r="G97" s="79">
        <v>0</v>
      </c>
      <c r="H97" s="79">
        <v>500</v>
      </c>
      <c r="I97" s="79">
        <v>0</v>
      </c>
      <c r="J97" s="79">
        <v>0</v>
      </c>
      <c r="K97" s="79">
        <v>0</v>
      </c>
      <c r="L97" s="79">
        <v>300</v>
      </c>
      <c r="M97" s="79">
        <v>0</v>
      </c>
      <c r="N97" s="79">
        <v>0</v>
      </c>
      <c r="O97" s="79">
        <v>200</v>
      </c>
      <c r="P97" s="79">
        <v>0</v>
      </c>
      <c r="Q97" s="79">
        <v>100</v>
      </c>
      <c r="R97" s="79">
        <v>0</v>
      </c>
      <c r="S97" s="79">
        <v>0</v>
      </c>
      <c r="T97" s="79">
        <v>0</v>
      </c>
      <c r="U97" s="79">
        <v>0</v>
      </c>
      <c r="V97" s="79">
        <v>300</v>
      </c>
      <c r="W97" s="79">
        <v>0</v>
      </c>
      <c r="X97" s="79">
        <v>0</v>
      </c>
      <c r="Y97" s="79">
        <v>900</v>
      </c>
      <c r="Z97" s="79">
        <v>0</v>
      </c>
      <c r="AA97" s="79">
        <v>2400</v>
      </c>
      <c r="AB97" s="79">
        <v>5800</v>
      </c>
      <c r="AC97" s="79">
        <v>2700</v>
      </c>
      <c r="AD97" s="79">
        <v>500</v>
      </c>
      <c r="AE97" s="79">
        <v>1600</v>
      </c>
      <c r="AF97" s="79">
        <v>300</v>
      </c>
      <c r="AG97" s="79">
        <v>1200</v>
      </c>
      <c r="AH97" s="79">
        <v>1400</v>
      </c>
      <c r="AI97" s="79">
        <v>0</v>
      </c>
      <c r="AJ97" s="79">
        <v>1700</v>
      </c>
      <c r="AK97" s="79">
        <v>1400</v>
      </c>
      <c r="AL97" s="79">
        <v>1200</v>
      </c>
      <c r="AM97" s="79">
        <v>300</v>
      </c>
      <c r="AN97" s="79">
        <v>500</v>
      </c>
      <c r="AO97" s="79">
        <v>200</v>
      </c>
      <c r="AP97" s="79">
        <v>700</v>
      </c>
      <c r="AQ97" s="79">
        <v>200</v>
      </c>
      <c r="AR97" s="79">
        <v>100</v>
      </c>
      <c r="AS97" s="79">
        <v>400</v>
      </c>
      <c r="AT97" s="79">
        <v>200</v>
      </c>
      <c r="AU97" s="79">
        <v>2600</v>
      </c>
      <c r="AV97" s="79">
        <v>0</v>
      </c>
      <c r="AW97" s="79">
        <v>100</v>
      </c>
      <c r="AX97" s="79">
        <v>200</v>
      </c>
      <c r="AY97" s="79">
        <v>100</v>
      </c>
      <c r="AZ97" s="79">
        <v>100</v>
      </c>
      <c r="BA97" s="79">
        <v>500</v>
      </c>
      <c r="BB97" s="79">
        <v>0</v>
      </c>
      <c r="BC97" s="79">
        <v>300</v>
      </c>
      <c r="BD97" s="79">
        <v>100</v>
      </c>
      <c r="BE97" s="79">
        <v>0</v>
      </c>
      <c r="BF97" s="79">
        <v>400</v>
      </c>
      <c r="BG97" s="79">
        <v>500</v>
      </c>
      <c r="BH97" s="79">
        <v>500</v>
      </c>
      <c r="BI97" s="79">
        <v>100</v>
      </c>
      <c r="BJ97" s="79">
        <v>300</v>
      </c>
      <c r="BK97" s="79">
        <v>300</v>
      </c>
      <c r="BL97" s="79">
        <v>600</v>
      </c>
      <c r="BM97" s="79">
        <v>400</v>
      </c>
      <c r="BN97" s="79">
        <v>0</v>
      </c>
      <c r="BO97" s="79">
        <v>0</v>
      </c>
      <c r="BP97" s="79">
        <v>800</v>
      </c>
      <c r="BQ97" s="79">
        <v>0</v>
      </c>
      <c r="BR97" s="79">
        <v>400</v>
      </c>
      <c r="BS97" s="79">
        <v>0</v>
      </c>
      <c r="BT97" s="79">
        <v>0</v>
      </c>
      <c r="BU97" s="79">
        <v>0</v>
      </c>
      <c r="BV97" s="79">
        <v>0</v>
      </c>
      <c r="BW97" s="79">
        <v>0</v>
      </c>
      <c r="BX97" s="79">
        <v>0</v>
      </c>
      <c r="BY97" s="79">
        <v>0</v>
      </c>
      <c r="BZ97" s="79">
        <v>0</v>
      </c>
      <c r="CA97" s="79">
        <v>1300</v>
      </c>
      <c r="CB97" s="79">
        <v>0</v>
      </c>
      <c r="CC97" s="79">
        <v>0</v>
      </c>
      <c r="CD97" s="79">
        <v>300</v>
      </c>
      <c r="CE97" s="79">
        <v>600</v>
      </c>
      <c r="CF97" s="79">
        <v>400</v>
      </c>
      <c r="CG97" s="79">
        <v>200</v>
      </c>
      <c r="CH97" s="79">
        <v>0</v>
      </c>
      <c r="CI97" s="79">
        <v>300</v>
      </c>
      <c r="CJ97" s="79">
        <v>100</v>
      </c>
      <c r="CK97" s="79">
        <v>100</v>
      </c>
      <c r="CL97" s="79">
        <v>200</v>
      </c>
      <c r="CM97" s="79">
        <v>300</v>
      </c>
      <c r="CN97" s="79">
        <v>0</v>
      </c>
      <c r="CO97" s="79">
        <v>0</v>
      </c>
      <c r="CP97" s="79">
        <v>0</v>
      </c>
      <c r="CQ97" s="79">
        <v>0</v>
      </c>
      <c r="CR97" s="79">
        <v>0</v>
      </c>
      <c r="CS97" s="79">
        <v>0</v>
      </c>
      <c r="CT97" s="79">
        <v>0</v>
      </c>
      <c r="CU97" s="79">
        <v>0</v>
      </c>
      <c r="CV97" s="79">
        <v>0</v>
      </c>
      <c r="CW97" s="79">
        <v>0</v>
      </c>
      <c r="CX97" s="79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</row>
    <row r="98" spans="1:127" ht="53.25" customHeight="1">
      <c r="A98" s="73"/>
      <c r="B98" s="76" t="s">
        <v>213</v>
      </c>
      <c r="C98" s="76"/>
      <c r="D98" s="76"/>
      <c r="E98" s="77">
        <f t="shared" si="12"/>
        <v>1080500</v>
      </c>
      <c r="F98" s="77">
        <v>14700</v>
      </c>
      <c r="G98" s="77">
        <v>0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20500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  <c r="W98" s="77">
        <v>0</v>
      </c>
      <c r="X98" s="77">
        <v>0</v>
      </c>
      <c r="Y98" s="77">
        <v>480000</v>
      </c>
      <c r="Z98" s="77">
        <v>265600</v>
      </c>
      <c r="AA98" s="77">
        <v>0</v>
      </c>
      <c r="AB98" s="77">
        <v>0</v>
      </c>
      <c r="AC98" s="77">
        <v>0</v>
      </c>
      <c r="AD98" s="77">
        <v>0</v>
      </c>
      <c r="AE98" s="77">
        <v>0</v>
      </c>
      <c r="AF98" s="77">
        <v>0</v>
      </c>
      <c r="AG98" s="77">
        <v>0</v>
      </c>
      <c r="AH98" s="77">
        <v>0</v>
      </c>
      <c r="AI98" s="77">
        <v>154200</v>
      </c>
      <c r="AJ98" s="77">
        <v>0</v>
      </c>
      <c r="AK98" s="77">
        <v>0</v>
      </c>
      <c r="AL98" s="77">
        <v>0</v>
      </c>
      <c r="AM98" s="77">
        <v>0</v>
      </c>
      <c r="AN98" s="77">
        <v>0</v>
      </c>
      <c r="AO98" s="77">
        <v>0</v>
      </c>
      <c r="AP98" s="77">
        <v>0</v>
      </c>
      <c r="AQ98" s="77">
        <v>0</v>
      </c>
      <c r="AR98" s="77">
        <v>0</v>
      </c>
      <c r="AS98" s="77">
        <v>0</v>
      </c>
      <c r="AT98" s="77">
        <v>0</v>
      </c>
      <c r="AU98" s="77">
        <v>0</v>
      </c>
      <c r="AV98" s="77">
        <v>21900</v>
      </c>
      <c r="AW98" s="77">
        <v>0</v>
      </c>
      <c r="AX98" s="77">
        <v>0</v>
      </c>
      <c r="AY98" s="77">
        <v>0</v>
      </c>
      <c r="AZ98" s="77">
        <v>0</v>
      </c>
      <c r="BA98" s="77">
        <v>0</v>
      </c>
      <c r="BB98" s="77">
        <v>0</v>
      </c>
      <c r="BC98" s="77">
        <v>0</v>
      </c>
      <c r="BD98" s="77">
        <v>0</v>
      </c>
      <c r="BE98" s="77">
        <v>46000</v>
      </c>
      <c r="BF98" s="77">
        <v>0</v>
      </c>
      <c r="BG98" s="77">
        <v>0</v>
      </c>
      <c r="BH98" s="77">
        <v>0</v>
      </c>
      <c r="BI98" s="77">
        <v>0</v>
      </c>
      <c r="BJ98" s="77">
        <v>0</v>
      </c>
      <c r="BK98" s="77">
        <v>0</v>
      </c>
      <c r="BL98" s="77">
        <v>0</v>
      </c>
      <c r="BM98" s="77">
        <v>0</v>
      </c>
      <c r="BN98" s="77">
        <v>0</v>
      </c>
      <c r="BO98" s="77">
        <v>19400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45400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12800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</row>
    <row r="99" spans="1:127" ht="53.25" customHeight="1">
      <c r="A99" s="73"/>
      <c r="B99" s="74" t="s">
        <v>214</v>
      </c>
      <c r="C99" s="74"/>
      <c r="D99" s="74"/>
      <c r="E99" s="80">
        <f t="shared" si="12"/>
        <v>9123600</v>
      </c>
      <c r="F99" s="75">
        <v>112900</v>
      </c>
      <c r="G99" s="75">
        <v>0</v>
      </c>
      <c r="H99" s="75"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497300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5">
        <v>0</v>
      </c>
      <c r="X99" s="75">
        <v>0</v>
      </c>
      <c r="Y99" s="75">
        <v>0</v>
      </c>
      <c r="Z99" s="75">
        <v>1175200</v>
      </c>
      <c r="AA99" s="75">
        <v>0</v>
      </c>
      <c r="AB99" s="75">
        <v>0</v>
      </c>
      <c r="AC99" s="75">
        <v>0</v>
      </c>
      <c r="AD99" s="75">
        <v>0</v>
      </c>
      <c r="AE99" s="75">
        <v>0</v>
      </c>
      <c r="AF99" s="75">
        <v>0</v>
      </c>
      <c r="AG99" s="75">
        <v>0</v>
      </c>
      <c r="AH99" s="75">
        <v>0</v>
      </c>
      <c r="AI99" s="75">
        <v>813900</v>
      </c>
      <c r="AJ99" s="75">
        <v>0</v>
      </c>
      <c r="AK99" s="75">
        <v>0</v>
      </c>
      <c r="AL99" s="75">
        <v>0</v>
      </c>
      <c r="AM99" s="75">
        <v>0</v>
      </c>
      <c r="AN99" s="75">
        <v>0</v>
      </c>
      <c r="AO99" s="75">
        <v>0</v>
      </c>
      <c r="AP99" s="75">
        <v>0</v>
      </c>
      <c r="AQ99" s="75">
        <v>0</v>
      </c>
      <c r="AR99" s="75">
        <v>0</v>
      </c>
      <c r="AS99" s="75">
        <v>0</v>
      </c>
      <c r="AT99" s="75">
        <v>0</v>
      </c>
      <c r="AU99" s="75">
        <v>0</v>
      </c>
      <c r="AV99" s="75">
        <v>263300</v>
      </c>
      <c r="AW99" s="75">
        <v>0</v>
      </c>
      <c r="AX99" s="75">
        <v>0</v>
      </c>
      <c r="AY99" s="75">
        <v>0</v>
      </c>
      <c r="AZ99" s="75">
        <v>0</v>
      </c>
      <c r="BA99" s="75">
        <v>0</v>
      </c>
      <c r="BB99" s="75">
        <v>0</v>
      </c>
      <c r="BC99" s="75">
        <v>0</v>
      </c>
      <c r="BD99" s="75">
        <v>0</v>
      </c>
      <c r="BE99" s="75">
        <v>297700</v>
      </c>
      <c r="BF99" s="75">
        <v>0</v>
      </c>
      <c r="BG99" s="75">
        <v>0</v>
      </c>
      <c r="BH99" s="75">
        <v>0</v>
      </c>
      <c r="BI99" s="75">
        <v>0</v>
      </c>
      <c r="BJ99" s="75">
        <v>0</v>
      </c>
      <c r="BK99" s="75">
        <v>0</v>
      </c>
      <c r="BL99" s="75">
        <v>0</v>
      </c>
      <c r="BM99" s="75">
        <v>0</v>
      </c>
      <c r="BN99" s="75">
        <v>0</v>
      </c>
      <c r="BO99" s="75">
        <v>392200</v>
      </c>
      <c r="BP99" s="75">
        <v>0</v>
      </c>
      <c r="BQ99" s="75">
        <v>0</v>
      </c>
      <c r="BR99" s="75">
        <v>0</v>
      </c>
      <c r="BS99" s="75">
        <v>0</v>
      </c>
      <c r="BT99" s="75">
        <v>0</v>
      </c>
      <c r="BU99" s="75">
        <v>0</v>
      </c>
      <c r="BV99" s="75">
        <v>0</v>
      </c>
      <c r="BW99" s="75">
        <v>0</v>
      </c>
      <c r="BX99" s="75">
        <v>219600</v>
      </c>
      <c r="BY99" s="75">
        <v>0</v>
      </c>
      <c r="BZ99" s="75">
        <v>0</v>
      </c>
      <c r="CA99" s="75">
        <v>0</v>
      </c>
      <c r="CB99" s="75">
        <v>0</v>
      </c>
      <c r="CC99" s="75">
        <v>0</v>
      </c>
      <c r="CD99" s="75">
        <v>0</v>
      </c>
      <c r="CE99" s="75">
        <v>0</v>
      </c>
      <c r="CF99" s="75">
        <v>0</v>
      </c>
      <c r="CG99" s="75">
        <v>0</v>
      </c>
      <c r="CH99" s="75">
        <v>149500</v>
      </c>
      <c r="CI99" s="75">
        <v>0</v>
      </c>
      <c r="CJ99" s="75">
        <v>0</v>
      </c>
      <c r="CK99" s="75">
        <v>0</v>
      </c>
      <c r="CL99" s="75">
        <v>0</v>
      </c>
      <c r="CM99" s="75">
        <v>0</v>
      </c>
      <c r="CN99" s="75">
        <v>2155300</v>
      </c>
      <c r="CO99" s="75">
        <v>732000</v>
      </c>
      <c r="CP99" s="75">
        <v>1156800</v>
      </c>
      <c r="CQ99" s="75">
        <v>211900</v>
      </c>
      <c r="CR99" s="75">
        <v>214400</v>
      </c>
      <c r="CS99" s="75">
        <v>119400</v>
      </c>
      <c r="CT99" s="75">
        <v>288600</v>
      </c>
      <c r="CU99" s="75">
        <v>130600</v>
      </c>
      <c r="CV99" s="75">
        <v>110000</v>
      </c>
      <c r="CW99" s="75">
        <v>83000</v>
      </c>
      <c r="CX99" s="75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</row>
    <row r="100" spans="1:127" ht="53.25" customHeight="1">
      <c r="A100" s="73"/>
      <c r="B100" s="81" t="s">
        <v>215</v>
      </c>
      <c r="C100" s="81"/>
      <c r="D100" s="81"/>
      <c r="E100" s="82">
        <f>SUM(E93:E99)</f>
        <v>11873500</v>
      </c>
      <c r="F100" s="82">
        <f t="shared" ref="F100:CW100" si="13">SUM(F94:F99)</f>
        <v>132500</v>
      </c>
      <c r="G100" s="82">
        <f t="shared" si="13"/>
        <v>1100</v>
      </c>
      <c r="H100" s="82">
        <f t="shared" si="13"/>
        <v>12300</v>
      </c>
      <c r="I100" s="82">
        <f t="shared" si="13"/>
        <v>700</v>
      </c>
      <c r="J100" s="82">
        <f t="shared" si="13"/>
        <v>1200</v>
      </c>
      <c r="K100" s="82">
        <f t="shared" si="13"/>
        <v>1800</v>
      </c>
      <c r="L100" s="82">
        <f t="shared" si="13"/>
        <v>10400</v>
      </c>
      <c r="M100" s="82">
        <f t="shared" si="13"/>
        <v>5300</v>
      </c>
      <c r="N100" s="82">
        <f t="shared" si="13"/>
        <v>900</v>
      </c>
      <c r="O100" s="82">
        <f t="shared" si="13"/>
        <v>2500</v>
      </c>
      <c r="P100" s="82">
        <f t="shared" si="13"/>
        <v>606000</v>
      </c>
      <c r="Q100" s="82">
        <f t="shared" si="13"/>
        <v>4500</v>
      </c>
      <c r="R100" s="82">
        <f t="shared" si="13"/>
        <v>14500</v>
      </c>
      <c r="S100" s="82">
        <f t="shared" si="13"/>
        <v>16900</v>
      </c>
      <c r="T100" s="82">
        <f t="shared" si="13"/>
        <v>2000</v>
      </c>
      <c r="U100" s="82">
        <f t="shared" si="13"/>
        <v>13200</v>
      </c>
      <c r="V100" s="82">
        <f t="shared" si="13"/>
        <v>16300</v>
      </c>
      <c r="W100" s="82">
        <f t="shared" si="13"/>
        <v>5800</v>
      </c>
      <c r="X100" s="82">
        <f t="shared" si="13"/>
        <v>400</v>
      </c>
      <c r="Y100" s="82">
        <f t="shared" si="13"/>
        <v>672900</v>
      </c>
      <c r="Z100" s="82">
        <f t="shared" si="13"/>
        <v>1490600</v>
      </c>
      <c r="AA100" s="82">
        <f t="shared" si="13"/>
        <v>23400</v>
      </c>
      <c r="AB100" s="82">
        <f t="shared" si="13"/>
        <v>81800</v>
      </c>
      <c r="AC100" s="82">
        <f t="shared" si="13"/>
        <v>76900</v>
      </c>
      <c r="AD100" s="82">
        <f t="shared" si="13"/>
        <v>18500</v>
      </c>
      <c r="AE100" s="82">
        <f t="shared" si="13"/>
        <v>58900</v>
      </c>
      <c r="AF100" s="82">
        <f t="shared" si="13"/>
        <v>70000</v>
      </c>
      <c r="AG100" s="82">
        <f t="shared" si="13"/>
        <v>66800</v>
      </c>
      <c r="AH100" s="82">
        <f t="shared" si="13"/>
        <v>18100</v>
      </c>
      <c r="AI100" s="82">
        <f t="shared" si="13"/>
        <v>1004900</v>
      </c>
      <c r="AJ100" s="82">
        <f t="shared" si="13"/>
        <v>25500</v>
      </c>
      <c r="AK100" s="82">
        <f t="shared" si="13"/>
        <v>35100</v>
      </c>
      <c r="AL100" s="82">
        <f t="shared" si="13"/>
        <v>30000</v>
      </c>
      <c r="AM100" s="82">
        <f t="shared" si="13"/>
        <v>37600</v>
      </c>
      <c r="AN100" s="82">
        <f t="shared" si="13"/>
        <v>11300</v>
      </c>
      <c r="AO100" s="82">
        <f t="shared" si="13"/>
        <v>8500</v>
      </c>
      <c r="AP100" s="82">
        <f t="shared" si="13"/>
        <v>39100</v>
      </c>
      <c r="AQ100" s="82">
        <f t="shared" si="13"/>
        <v>9000</v>
      </c>
      <c r="AR100" s="82">
        <f t="shared" si="13"/>
        <v>8900</v>
      </c>
      <c r="AS100" s="82">
        <f t="shared" si="13"/>
        <v>27700</v>
      </c>
      <c r="AT100" s="82">
        <f t="shared" si="13"/>
        <v>9100</v>
      </c>
      <c r="AU100" s="82">
        <f t="shared" si="13"/>
        <v>52700</v>
      </c>
      <c r="AV100" s="82">
        <f t="shared" si="13"/>
        <v>296900</v>
      </c>
      <c r="AW100" s="82">
        <f t="shared" si="13"/>
        <v>9600</v>
      </c>
      <c r="AX100" s="82">
        <f t="shared" si="13"/>
        <v>24200</v>
      </c>
      <c r="AY100" s="82">
        <f t="shared" si="13"/>
        <v>7800</v>
      </c>
      <c r="AZ100" s="82">
        <f t="shared" si="13"/>
        <v>6900</v>
      </c>
      <c r="BA100" s="82">
        <f t="shared" si="13"/>
        <v>8900</v>
      </c>
      <c r="BB100" s="82">
        <f t="shared" si="13"/>
        <v>16200</v>
      </c>
      <c r="BC100" s="82">
        <f t="shared" si="13"/>
        <v>16700</v>
      </c>
      <c r="BD100" s="82">
        <f t="shared" si="13"/>
        <v>5300</v>
      </c>
      <c r="BE100" s="82">
        <f t="shared" si="13"/>
        <v>357900</v>
      </c>
      <c r="BF100" s="82">
        <f t="shared" si="13"/>
        <v>6800</v>
      </c>
      <c r="BG100" s="82">
        <f t="shared" si="13"/>
        <v>28500</v>
      </c>
      <c r="BH100" s="82">
        <f t="shared" si="13"/>
        <v>12400</v>
      </c>
      <c r="BI100" s="82">
        <f t="shared" si="13"/>
        <v>4000</v>
      </c>
      <c r="BJ100" s="82">
        <f t="shared" si="13"/>
        <v>12300</v>
      </c>
      <c r="BK100" s="82">
        <f t="shared" si="13"/>
        <v>11700</v>
      </c>
      <c r="BL100" s="82">
        <f t="shared" si="13"/>
        <v>14400</v>
      </c>
      <c r="BM100" s="82">
        <f t="shared" si="13"/>
        <v>9000</v>
      </c>
      <c r="BN100" s="82">
        <f t="shared" si="13"/>
        <v>8400</v>
      </c>
      <c r="BO100" s="82">
        <f t="shared" si="13"/>
        <v>425800</v>
      </c>
      <c r="BP100" s="82">
        <f t="shared" si="13"/>
        <v>36600</v>
      </c>
      <c r="BQ100" s="82">
        <f t="shared" si="13"/>
        <v>4800</v>
      </c>
      <c r="BR100" s="82">
        <f t="shared" si="13"/>
        <v>18100</v>
      </c>
      <c r="BS100" s="82">
        <f t="shared" si="13"/>
        <v>18400</v>
      </c>
      <c r="BT100" s="82">
        <f t="shared" si="13"/>
        <v>11200</v>
      </c>
      <c r="BU100" s="82">
        <f t="shared" si="13"/>
        <v>600</v>
      </c>
      <c r="BV100" s="82">
        <f t="shared" si="13"/>
        <v>600</v>
      </c>
      <c r="BW100" s="82">
        <f t="shared" si="13"/>
        <v>18400</v>
      </c>
      <c r="BX100" s="82">
        <f t="shared" si="13"/>
        <v>272500</v>
      </c>
      <c r="BY100" s="82">
        <f t="shared" si="13"/>
        <v>6200</v>
      </c>
      <c r="BZ100" s="82">
        <f t="shared" si="13"/>
        <v>3700</v>
      </c>
      <c r="CA100" s="82">
        <f t="shared" si="13"/>
        <v>21800</v>
      </c>
      <c r="CB100" s="82">
        <f t="shared" si="13"/>
        <v>1900</v>
      </c>
      <c r="CC100" s="82">
        <f t="shared" si="13"/>
        <v>700</v>
      </c>
      <c r="CD100" s="82">
        <f t="shared" si="13"/>
        <v>3100</v>
      </c>
      <c r="CE100" s="82">
        <f t="shared" si="13"/>
        <v>9800</v>
      </c>
      <c r="CF100" s="82">
        <f t="shared" si="13"/>
        <v>9500</v>
      </c>
      <c r="CG100" s="82">
        <f t="shared" si="13"/>
        <v>13800</v>
      </c>
      <c r="CH100" s="82">
        <f t="shared" si="13"/>
        <v>169000</v>
      </c>
      <c r="CI100" s="82">
        <f t="shared" si="13"/>
        <v>9900</v>
      </c>
      <c r="CJ100" s="82">
        <f t="shared" si="13"/>
        <v>6900</v>
      </c>
      <c r="CK100" s="82">
        <f t="shared" si="13"/>
        <v>6300</v>
      </c>
      <c r="CL100" s="82">
        <f t="shared" si="13"/>
        <v>14400</v>
      </c>
      <c r="CM100" s="82">
        <f t="shared" si="13"/>
        <v>4000</v>
      </c>
      <c r="CN100" s="82">
        <f t="shared" si="13"/>
        <v>2155300</v>
      </c>
      <c r="CO100" s="82">
        <f t="shared" si="13"/>
        <v>732000</v>
      </c>
      <c r="CP100" s="82">
        <f t="shared" si="13"/>
        <v>1156800</v>
      </c>
      <c r="CQ100" s="82">
        <f t="shared" si="13"/>
        <v>211900</v>
      </c>
      <c r="CR100" s="82">
        <f t="shared" si="13"/>
        <v>214400</v>
      </c>
      <c r="CS100" s="82">
        <f t="shared" si="13"/>
        <v>119400</v>
      </c>
      <c r="CT100" s="82">
        <f t="shared" si="13"/>
        <v>288600</v>
      </c>
      <c r="CU100" s="82">
        <f t="shared" si="13"/>
        <v>130600</v>
      </c>
      <c r="CV100" s="82">
        <f t="shared" si="13"/>
        <v>110000</v>
      </c>
      <c r="CW100" s="82">
        <f t="shared" si="13"/>
        <v>83000</v>
      </c>
      <c r="CX100" s="82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</row>
    <row r="101" spans="1:127" ht="71.25" customHeight="1">
      <c r="A101" s="83"/>
      <c r="B101" s="84" t="s">
        <v>216</v>
      </c>
      <c r="C101" s="84"/>
      <c r="D101" s="84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</row>
    <row r="102" spans="1:127" ht="71.25" customHeight="1">
      <c r="A102" s="83"/>
      <c r="B102" s="84" t="s">
        <v>217</v>
      </c>
      <c r="C102" s="84"/>
      <c r="D102" s="84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>
        <f>SUM(BO18+BO19+BO25+BO32+BO47+BO48+BO52+BO53+BO57+BO58+BO72+BO79+BO86)</f>
        <v>392200</v>
      </c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</row>
    <row r="103" spans="1:127" ht="18" customHeight="1">
      <c r="A103" s="86"/>
      <c r="B103" s="87"/>
      <c r="C103" s="88"/>
      <c r="D103" s="88"/>
      <c r="E103" s="86"/>
      <c r="F103" s="89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</row>
    <row r="104" spans="1:127" ht="107.25" customHeight="1">
      <c r="A104" s="90"/>
      <c r="B104" s="91" t="s">
        <v>218</v>
      </c>
      <c r="C104" s="92"/>
      <c r="D104" s="92"/>
      <c r="E104" s="93"/>
      <c r="F104" s="92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5"/>
      <c r="CO104" s="95"/>
      <c r="CP104" s="96"/>
      <c r="CQ104" s="96"/>
      <c r="CR104" s="96"/>
      <c r="CS104" s="96"/>
      <c r="CT104" s="96"/>
      <c r="CU104" s="96"/>
      <c r="CV104" s="96"/>
      <c r="CW104" s="96"/>
      <c r="CX104" s="95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</row>
    <row r="105" spans="1:127" ht="53.25" customHeight="1">
      <c r="A105" s="400" t="s">
        <v>4</v>
      </c>
      <c r="B105" s="400" t="s">
        <v>5</v>
      </c>
      <c r="C105" s="400" t="s">
        <v>6</v>
      </c>
      <c r="D105" s="400" t="s">
        <v>7</v>
      </c>
      <c r="E105" s="401" t="s">
        <v>8</v>
      </c>
      <c r="F105" s="395" t="s">
        <v>9</v>
      </c>
      <c r="G105" s="387"/>
      <c r="H105" s="387"/>
      <c r="I105" s="387"/>
      <c r="J105" s="387"/>
      <c r="K105" s="387"/>
      <c r="L105" s="387"/>
      <c r="M105" s="387"/>
      <c r="N105" s="387"/>
      <c r="O105" s="388"/>
      <c r="P105" s="391" t="s">
        <v>10</v>
      </c>
      <c r="Q105" s="387"/>
      <c r="R105" s="387"/>
      <c r="S105" s="387"/>
      <c r="T105" s="387"/>
      <c r="U105" s="387"/>
      <c r="V105" s="387"/>
      <c r="W105" s="387"/>
      <c r="X105" s="387"/>
      <c r="Y105" s="388"/>
      <c r="Z105" s="392" t="s">
        <v>11</v>
      </c>
      <c r="AA105" s="387"/>
      <c r="AB105" s="387"/>
      <c r="AC105" s="387"/>
      <c r="AD105" s="387"/>
      <c r="AE105" s="387"/>
      <c r="AF105" s="387"/>
      <c r="AG105" s="387"/>
      <c r="AH105" s="388"/>
      <c r="AI105" s="391" t="s">
        <v>12</v>
      </c>
      <c r="AJ105" s="387"/>
      <c r="AK105" s="387"/>
      <c r="AL105" s="387"/>
      <c r="AM105" s="387"/>
      <c r="AN105" s="387"/>
      <c r="AO105" s="387"/>
      <c r="AP105" s="387"/>
      <c r="AQ105" s="387"/>
      <c r="AR105" s="387"/>
      <c r="AS105" s="387"/>
      <c r="AT105" s="387"/>
      <c r="AU105" s="388"/>
      <c r="AV105" s="391" t="s">
        <v>13</v>
      </c>
      <c r="AW105" s="387"/>
      <c r="AX105" s="387"/>
      <c r="AY105" s="387"/>
      <c r="AZ105" s="387"/>
      <c r="BA105" s="387"/>
      <c r="BB105" s="387"/>
      <c r="BC105" s="387"/>
      <c r="BD105" s="388"/>
      <c r="BE105" s="391" t="s">
        <v>14</v>
      </c>
      <c r="BF105" s="387"/>
      <c r="BG105" s="387"/>
      <c r="BH105" s="387"/>
      <c r="BI105" s="387"/>
      <c r="BJ105" s="387"/>
      <c r="BK105" s="387"/>
      <c r="BL105" s="387"/>
      <c r="BM105" s="387"/>
      <c r="BN105" s="388"/>
      <c r="BO105" s="392" t="s">
        <v>15</v>
      </c>
      <c r="BP105" s="387"/>
      <c r="BQ105" s="387"/>
      <c r="BR105" s="387"/>
      <c r="BS105" s="387"/>
      <c r="BT105" s="387"/>
      <c r="BU105" s="387"/>
      <c r="BV105" s="387"/>
      <c r="BW105" s="388"/>
      <c r="BX105" s="391" t="s">
        <v>16</v>
      </c>
      <c r="BY105" s="387"/>
      <c r="BZ105" s="387"/>
      <c r="CA105" s="387"/>
      <c r="CB105" s="387"/>
      <c r="CC105" s="387"/>
      <c r="CD105" s="387"/>
      <c r="CE105" s="387"/>
      <c r="CF105" s="387"/>
      <c r="CG105" s="388"/>
      <c r="CH105" s="391" t="s">
        <v>17</v>
      </c>
      <c r="CI105" s="387"/>
      <c r="CJ105" s="387"/>
      <c r="CK105" s="387"/>
      <c r="CL105" s="387"/>
      <c r="CM105" s="388"/>
      <c r="CN105" s="393" t="s">
        <v>219</v>
      </c>
      <c r="CO105" s="393" t="s">
        <v>220</v>
      </c>
      <c r="CP105" s="386" t="s">
        <v>20</v>
      </c>
      <c r="CQ105" s="387"/>
      <c r="CR105" s="387"/>
      <c r="CS105" s="387"/>
      <c r="CT105" s="387"/>
      <c r="CU105" s="387"/>
      <c r="CV105" s="387"/>
      <c r="CW105" s="388"/>
      <c r="CX105" s="389" t="s">
        <v>21</v>
      </c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</row>
    <row r="106" spans="1:127" ht="106.5" customHeight="1">
      <c r="A106" s="390"/>
      <c r="B106" s="390"/>
      <c r="C106" s="390"/>
      <c r="D106" s="390"/>
      <c r="E106" s="390"/>
      <c r="F106" s="35" t="s">
        <v>22</v>
      </c>
      <c r="G106" s="36" t="s">
        <v>23</v>
      </c>
      <c r="H106" s="36" t="s">
        <v>24</v>
      </c>
      <c r="I106" s="36" t="s">
        <v>25</v>
      </c>
      <c r="J106" s="36" t="s">
        <v>26</v>
      </c>
      <c r="K106" s="36" t="s">
        <v>27</v>
      </c>
      <c r="L106" s="36" t="s">
        <v>28</v>
      </c>
      <c r="M106" s="36" t="s">
        <v>29</v>
      </c>
      <c r="N106" s="36" t="s">
        <v>30</v>
      </c>
      <c r="O106" s="36" t="s">
        <v>31</v>
      </c>
      <c r="P106" s="35" t="s">
        <v>32</v>
      </c>
      <c r="Q106" s="36" t="s">
        <v>33</v>
      </c>
      <c r="R106" s="36" t="s">
        <v>34</v>
      </c>
      <c r="S106" s="36" t="s">
        <v>35</v>
      </c>
      <c r="T106" s="36" t="s">
        <v>36</v>
      </c>
      <c r="U106" s="36" t="s">
        <v>37</v>
      </c>
      <c r="V106" s="36" t="s">
        <v>38</v>
      </c>
      <c r="W106" s="36" t="s">
        <v>39</v>
      </c>
      <c r="X106" s="36" t="s">
        <v>40</v>
      </c>
      <c r="Y106" s="36" t="s">
        <v>41</v>
      </c>
      <c r="Z106" s="35" t="s">
        <v>42</v>
      </c>
      <c r="AA106" s="36" t="s">
        <v>43</v>
      </c>
      <c r="AB106" s="37" t="s">
        <v>44</v>
      </c>
      <c r="AC106" s="36" t="s">
        <v>45</v>
      </c>
      <c r="AD106" s="36" t="s">
        <v>46</v>
      </c>
      <c r="AE106" s="36" t="s">
        <v>47</v>
      </c>
      <c r="AF106" s="36" t="s">
        <v>48</v>
      </c>
      <c r="AG106" s="36" t="s">
        <v>49</v>
      </c>
      <c r="AH106" s="36" t="s">
        <v>50</v>
      </c>
      <c r="AI106" s="35" t="s">
        <v>51</v>
      </c>
      <c r="AJ106" s="36" t="s">
        <v>52</v>
      </c>
      <c r="AK106" s="36" t="s">
        <v>53</v>
      </c>
      <c r="AL106" s="36" t="s">
        <v>54</v>
      </c>
      <c r="AM106" s="36" t="s">
        <v>55</v>
      </c>
      <c r="AN106" s="36" t="s">
        <v>56</v>
      </c>
      <c r="AO106" s="36" t="s">
        <v>57</v>
      </c>
      <c r="AP106" s="36" t="s">
        <v>58</v>
      </c>
      <c r="AQ106" s="36" t="s">
        <v>59</v>
      </c>
      <c r="AR106" s="36" t="s">
        <v>60</v>
      </c>
      <c r="AS106" s="36" t="s">
        <v>61</v>
      </c>
      <c r="AT106" s="36" t="s">
        <v>62</v>
      </c>
      <c r="AU106" s="36" t="s">
        <v>63</v>
      </c>
      <c r="AV106" s="35" t="s">
        <v>64</v>
      </c>
      <c r="AW106" s="36" t="s">
        <v>65</v>
      </c>
      <c r="AX106" s="36" t="s">
        <v>66</v>
      </c>
      <c r="AY106" s="36" t="s">
        <v>67</v>
      </c>
      <c r="AZ106" s="36" t="s">
        <v>68</v>
      </c>
      <c r="BA106" s="36" t="s">
        <v>69</v>
      </c>
      <c r="BB106" s="36" t="s">
        <v>70</v>
      </c>
      <c r="BC106" s="36" t="s">
        <v>71</v>
      </c>
      <c r="BD106" s="36" t="s">
        <v>72</v>
      </c>
      <c r="BE106" s="35" t="s">
        <v>73</v>
      </c>
      <c r="BF106" s="36" t="s">
        <v>74</v>
      </c>
      <c r="BG106" s="36" t="s">
        <v>75</v>
      </c>
      <c r="BH106" s="36" t="s">
        <v>76</v>
      </c>
      <c r="BI106" s="36" t="s">
        <v>77</v>
      </c>
      <c r="BJ106" s="36" t="s">
        <v>78</v>
      </c>
      <c r="BK106" s="36" t="s">
        <v>79</v>
      </c>
      <c r="BL106" s="36" t="s">
        <v>80</v>
      </c>
      <c r="BM106" s="36" t="s">
        <v>81</v>
      </c>
      <c r="BN106" s="36" t="s">
        <v>82</v>
      </c>
      <c r="BO106" s="35" t="s">
        <v>83</v>
      </c>
      <c r="BP106" s="36" t="s">
        <v>84</v>
      </c>
      <c r="BQ106" s="36" t="s">
        <v>85</v>
      </c>
      <c r="BR106" s="36" t="s">
        <v>86</v>
      </c>
      <c r="BS106" s="36" t="s">
        <v>87</v>
      </c>
      <c r="BT106" s="36" t="s">
        <v>88</v>
      </c>
      <c r="BU106" s="36" t="s">
        <v>89</v>
      </c>
      <c r="BV106" s="37" t="s">
        <v>90</v>
      </c>
      <c r="BW106" s="36" t="s">
        <v>91</v>
      </c>
      <c r="BX106" s="35" t="s">
        <v>92</v>
      </c>
      <c r="BY106" s="36" t="s">
        <v>93</v>
      </c>
      <c r="BZ106" s="36" t="s">
        <v>94</v>
      </c>
      <c r="CA106" s="36" t="s">
        <v>95</v>
      </c>
      <c r="CB106" s="36" t="s">
        <v>96</v>
      </c>
      <c r="CC106" s="36" t="s">
        <v>97</v>
      </c>
      <c r="CD106" s="36" t="s">
        <v>98</v>
      </c>
      <c r="CE106" s="36" t="s">
        <v>99</v>
      </c>
      <c r="CF106" s="36" t="s">
        <v>100</v>
      </c>
      <c r="CG106" s="36" t="s">
        <v>101</v>
      </c>
      <c r="CH106" s="35" t="s">
        <v>102</v>
      </c>
      <c r="CI106" s="36" t="s">
        <v>103</v>
      </c>
      <c r="CJ106" s="36" t="s">
        <v>104</v>
      </c>
      <c r="CK106" s="36" t="s">
        <v>105</v>
      </c>
      <c r="CL106" s="36" t="s">
        <v>106</v>
      </c>
      <c r="CM106" s="36" t="s">
        <v>107</v>
      </c>
      <c r="CN106" s="390"/>
      <c r="CO106" s="390"/>
      <c r="CP106" s="97" t="s">
        <v>108</v>
      </c>
      <c r="CQ106" s="97" t="s">
        <v>109</v>
      </c>
      <c r="CR106" s="97" t="s">
        <v>110</v>
      </c>
      <c r="CS106" s="97" t="s">
        <v>111</v>
      </c>
      <c r="CT106" s="97" t="s">
        <v>112</v>
      </c>
      <c r="CU106" s="97" t="s">
        <v>113</v>
      </c>
      <c r="CV106" s="97" t="s">
        <v>114</v>
      </c>
      <c r="CW106" s="97" t="s">
        <v>115</v>
      </c>
      <c r="CX106" s="390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</row>
    <row r="107" spans="1:127" ht="53.25" customHeight="1">
      <c r="A107" s="39"/>
      <c r="B107" s="98" t="s">
        <v>221</v>
      </c>
      <c r="C107" s="99"/>
      <c r="D107" s="99"/>
      <c r="E107" s="99">
        <f>SUM(E108:E115)</f>
        <v>2205000</v>
      </c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1"/>
      <c r="CO107" s="101"/>
      <c r="CP107" s="102"/>
      <c r="CQ107" s="102"/>
      <c r="CR107" s="102"/>
      <c r="CS107" s="102"/>
      <c r="CT107" s="102"/>
      <c r="CU107" s="102"/>
      <c r="CV107" s="102"/>
      <c r="CW107" s="102"/>
      <c r="CX107" s="101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</row>
    <row r="108" spans="1:127" ht="53.25" customHeight="1">
      <c r="A108" s="103"/>
      <c r="B108" s="104" t="s">
        <v>222</v>
      </c>
      <c r="C108" s="105"/>
      <c r="D108" s="106"/>
      <c r="E108" s="107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</row>
    <row r="109" spans="1:127" ht="53.25" customHeight="1">
      <c r="A109" s="109"/>
      <c r="B109" s="110" t="s">
        <v>223</v>
      </c>
      <c r="C109" s="111" t="s">
        <v>224</v>
      </c>
      <c r="D109" s="111" t="s">
        <v>225</v>
      </c>
      <c r="E109" s="45">
        <f t="shared" ref="E109:E111" si="14">SUM(F109:CO109)</f>
        <v>627500</v>
      </c>
      <c r="F109" s="112">
        <v>0</v>
      </c>
      <c r="G109" s="112">
        <v>600</v>
      </c>
      <c r="H109" s="112">
        <v>2400</v>
      </c>
      <c r="I109" s="112">
        <v>0</v>
      </c>
      <c r="J109" s="112">
        <v>300</v>
      </c>
      <c r="K109" s="112">
        <v>300</v>
      </c>
      <c r="L109" s="112">
        <v>2400</v>
      </c>
      <c r="M109" s="112">
        <v>1500</v>
      </c>
      <c r="N109" s="112">
        <v>300</v>
      </c>
      <c r="O109" s="112">
        <v>2700</v>
      </c>
      <c r="P109" s="112">
        <v>0</v>
      </c>
      <c r="Q109" s="112">
        <v>1200</v>
      </c>
      <c r="R109" s="112">
        <v>3600</v>
      </c>
      <c r="S109" s="112">
        <v>7200</v>
      </c>
      <c r="T109" s="112">
        <v>900</v>
      </c>
      <c r="U109" s="112">
        <v>600</v>
      </c>
      <c r="V109" s="112">
        <v>3300</v>
      </c>
      <c r="W109" s="112">
        <v>1800</v>
      </c>
      <c r="X109" s="112">
        <v>600</v>
      </c>
      <c r="Y109" s="112">
        <v>10500</v>
      </c>
      <c r="Z109" s="112">
        <v>0</v>
      </c>
      <c r="AA109" s="112">
        <v>8100</v>
      </c>
      <c r="AB109" s="112">
        <v>19200</v>
      </c>
      <c r="AC109" s="112">
        <v>21300</v>
      </c>
      <c r="AD109" s="112">
        <v>10500</v>
      </c>
      <c r="AE109" s="112">
        <v>6300</v>
      </c>
      <c r="AF109" s="112">
        <v>13500</v>
      </c>
      <c r="AG109" s="112">
        <v>3900</v>
      </c>
      <c r="AH109" s="112">
        <v>21900</v>
      </c>
      <c r="AI109" s="112">
        <v>0</v>
      </c>
      <c r="AJ109" s="112">
        <v>22200</v>
      </c>
      <c r="AK109" s="112">
        <v>7800</v>
      </c>
      <c r="AL109" s="112">
        <v>7200</v>
      </c>
      <c r="AM109" s="112">
        <v>13200</v>
      </c>
      <c r="AN109" s="112">
        <v>4800</v>
      </c>
      <c r="AO109" s="112">
        <v>2100</v>
      </c>
      <c r="AP109" s="112">
        <v>10500</v>
      </c>
      <c r="AQ109" s="112">
        <v>12600</v>
      </c>
      <c r="AR109" s="112">
        <v>3300</v>
      </c>
      <c r="AS109" s="112">
        <v>9600</v>
      </c>
      <c r="AT109" s="112">
        <v>1800</v>
      </c>
      <c r="AU109" s="112">
        <v>38700</v>
      </c>
      <c r="AV109" s="112">
        <v>0</v>
      </c>
      <c r="AW109" s="112">
        <v>18900</v>
      </c>
      <c r="AX109" s="112">
        <v>39600</v>
      </c>
      <c r="AY109" s="112">
        <v>7200</v>
      </c>
      <c r="AZ109" s="112">
        <v>1500</v>
      </c>
      <c r="BA109" s="112">
        <v>6300</v>
      </c>
      <c r="BB109" s="112">
        <v>15600</v>
      </c>
      <c r="BC109" s="112">
        <v>7100</v>
      </c>
      <c r="BD109" s="112">
        <v>5100</v>
      </c>
      <c r="BE109" s="112">
        <v>0</v>
      </c>
      <c r="BF109" s="112">
        <v>12000</v>
      </c>
      <c r="BG109" s="112">
        <v>6900</v>
      </c>
      <c r="BH109" s="112">
        <v>6900</v>
      </c>
      <c r="BI109" s="112">
        <v>9600</v>
      </c>
      <c r="BJ109" s="112">
        <v>33300</v>
      </c>
      <c r="BK109" s="112">
        <v>13200</v>
      </c>
      <c r="BL109" s="112">
        <v>16800</v>
      </c>
      <c r="BM109" s="112">
        <v>5100</v>
      </c>
      <c r="BN109" s="112">
        <v>4800</v>
      </c>
      <c r="BO109" s="112">
        <v>0</v>
      </c>
      <c r="BP109" s="112">
        <v>11400</v>
      </c>
      <c r="BQ109" s="112">
        <v>12600</v>
      </c>
      <c r="BR109" s="112">
        <v>8100</v>
      </c>
      <c r="BS109" s="112">
        <v>5700</v>
      </c>
      <c r="BT109" s="112">
        <v>15000</v>
      </c>
      <c r="BU109" s="112">
        <v>0</v>
      </c>
      <c r="BV109" s="112">
        <v>600</v>
      </c>
      <c r="BW109" s="112">
        <v>16200</v>
      </c>
      <c r="BX109" s="112">
        <v>0</v>
      </c>
      <c r="BY109" s="112">
        <v>3600</v>
      </c>
      <c r="BZ109" s="112">
        <v>6000</v>
      </c>
      <c r="CA109" s="112">
        <v>28200</v>
      </c>
      <c r="CB109" s="112">
        <v>1200</v>
      </c>
      <c r="CC109" s="112">
        <v>300</v>
      </c>
      <c r="CD109" s="112">
        <v>300</v>
      </c>
      <c r="CE109" s="112">
        <v>9300</v>
      </c>
      <c r="CF109" s="112">
        <v>3600</v>
      </c>
      <c r="CG109" s="112">
        <v>13800</v>
      </c>
      <c r="CH109" s="112">
        <v>0</v>
      </c>
      <c r="CI109" s="112">
        <v>600</v>
      </c>
      <c r="CJ109" s="112">
        <v>300</v>
      </c>
      <c r="CK109" s="112">
        <v>600</v>
      </c>
      <c r="CL109" s="112">
        <v>1200</v>
      </c>
      <c r="CM109" s="112">
        <v>300</v>
      </c>
      <c r="CN109" s="113"/>
      <c r="CO109" s="113"/>
      <c r="CP109" s="113"/>
      <c r="CQ109" s="113"/>
      <c r="CR109" s="113"/>
      <c r="CS109" s="113"/>
      <c r="CT109" s="113"/>
      <c r="CU109" s="113"/>
      <c r="CV109" s="113"/>
      <c r="CW109" s="113"/>
      <c r="CX109" s="11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</row>
    <row r="110" spans="1:127" ht="53.25" customHeight="1">
      <c r="A110" s="109"/>
      <c r="B110" s="110" t="s">
        <v>226</v>
      </c>
      <c r="C110" s="111" t="s">
        <v>224</v>
      </c>
      <c r="D110" s="114" t="s">
        <v>227</v>
      </c>
      <c r="E110" s="45">
        <f t="shared" si="14"/>
        <v>70000</v>
      </c>
      <c r="F110" s="112">
        <v>4000</v>
      </c>
      <c r="G110" s="112">
        <v>0</v>
      </c>
      <c r="H110" s="112">
        <v>2000</v>
      </c>
      <c r="I110" s="112">
        <v>0</v>
      </c>
      <c r="J110" s="112">
        <v>0</v>
      </c>
      <c r="K110" s="112">
        <v>1500</v>
      </c>
      <c r="L110" s="112">
        <v>2000</v>
      </c>
      <c r="M110" s="112">
        <v>1500</v>
      </c>
      <c r="N110" s="112">
        <v>1500</v>
      </c>
      <c r="O110" s="112">
        <v>1500</v>
      </c>
      <c r="P110" s="112">
        <v>4200</v>
      </c>
      <c r="Q110" s="112">
        <v>0</v>
      </c>
      <c r="R110" s="112">
        <v>2500</v>
      </c>
      <c r="S110" s="112">
        <v>3000</v>
      </c>
      <c r="T110" s="112">
        <v>0</v>
      </c>
      <c r="U110" s="112">
        <v>2000</v>
      </c>
      <c r="V110" s="112">
        <v>1500</v>
      </c>
      <c r="W110" s="112">
        <v>0</v>
      </c>
      <c r="X110" s="112">
        <v>0</v>
      </c>
      <c r="Y110" s="112">
        <v>1500</v>
      </c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>
        <v>4200</v>
      </c>
      <c r="BP110" s="112">
        <v>0</v>
      </c>
      <c r="BQ110" s="112">
        <v>3000</v>
      </c>
      <c r="BR110" s="112">
        <v>1500</v>
      </c>
      <c r="BS110" s="112">
        <v>0</v>
      </c>
      <c r="BT110" s="112">
        <v>3500</v>
      </c>
      <c r="BU110" s="112">
        <v>500</v>
      </c>
      <c r="BV110" s="112">
        <v>0</v>
      </c>
      <c r="BW110" s="112">
        <v>2000</v>
      </c>
      <c r="BX110" s="112">
        <v>6000</v>
      </c>
      <c r="BY110" s="112">
        <v>2000</v>
      </c>
      <c r="BZ110" s="112">
        <v>2000</v>
      </c>
      <c r="CA110" s="112">
        <v>3000</v>
      </c>
      <c r="CB110" s="112">
        <v>1000</v>
      </c>
      <c r="CC110" s="112">
        <v>500</v>
      </c>
      <c r="CD110" s="112">
        <v>0</v>
      </c>
      <c r="CE110" s="112">
        <v>2000</v>
      </c>
      <c r="CF110" s="112">
        <v>1500</v>
      </c>
      <c r="CG110" s="112">
        <v>3000</v>
      </c>
      <c r="CH110" s="112">
        <v>1600</v>
      </c>
      <c r="CI110" s="112">
        <v>500</v>
      </c>
      <c r="CJ110" s="112">
        <v>500</v>
      </c>
      <c r="CK110" s="112">
        <v>500</v>
      </c>
      <c r="CL110" s="112">
        <v>2000</v>
      </c>
      <c r="CM110" s="112">
        <v>500</v>
      </c>
      <c r="CN110" s="113"/>
      <c r="CO110" s="113"/>
      <c r="CP110" s="113"/>
      <c r="CQ110" s="113"/>
      <c r="CR110" s="113"/>
      <c r="CS110" s="113"/>
      <c r="CT110" s="113"/>
      <c r="CU110" s="113"/>
      <c r="CV110" s="113"/>
      <c r="CW110" s="113"/>
      <c r="CX110" s="11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</row>
    <row r="111" spans="1:127" ht="53.25" customHeight="1">
      <c r="A111" s="109"/>
      <c r="B111" s="115" t="s">
        <v>228</v>
      </c>
      <c r="C111" s="116" t="s">
        <v>214</v>
      </c>
      <c r="D111" s="111" t="s">
        <v>229</v>
      </c>
      <c r="E111" s="45">
        <f t="shared" si="14"/>
        <v>770000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8">
        <v>770000</v>
      </c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</row>
    <row r="112" spans="1:127" ht="53.25" customHeight="1">
      <c r="A112" s="109"/>
      <c r="B112" s="115" t="s">
        <v>230</v>
      </c>
      <c r="C112" s="116" t="s">
        <v>214</v>
      </c>
      <c r="D112" s="114" t="s">
        <v>231</v>
      </c>
      <c r="E112" s="45">
        <f>SUM(F112:CP112)</f>
        <v>175000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7"/>
      <c r="CD112" s="117"/>
      <c r="CE112" s="117"/>
      <c r="CF112" s="117"/>
      <c r="CG112" s="117"/>
      <c r="CH112" s="117"/>
      <c r="CI112" s="117"/>
      <c r="CJ112" s="117"/>
      <c r="CK112" s="117"/>
      <c r="CL112" s="117"/>
      <c r="CM112" s="117"/>
      <c r="CN112" s="118"/>
      <c r="CO112" s="118"/>
      <c r="CP112" s="118">
        <v>175000</v>
      </c>
      <c r="CQ112" s="118"/>
      <c r="CR112" s="118"/>
      <c r="CS112" s="118"/>
      <c r="CT112" s="118"/>
      <c r="CU112" s="118"/>
      <c r="CV112" s="118"/>
      <c r="CW112" s="118"/>
      <c r="CX112" s="118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</row>
    <row r="113" spans="1:127" ht="53.25" customHeight="1">
      <c r="A113" s="109"/>
      <c r="B113" s="115" t="s">
        <v>232</v>
      </c>
      <c r="C113" s="116" t="s">
        <v>214</v>
      </c>
      <c r="D113" s="114" t="s">
        <v>233</v>
      </c>
      <c r="E113" s="45">
        <f t="shared" ref="E113:E114" si="15">SUM(F113:CO113)</f>
        <v>231000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17"/>
      <c r="BW113" s="117"/>
      <c r="BX113" s="117"/>
      <c r="BY113" s="117"/>
      <c r="BZ113" s="117"/>
      <c r="CA113" s="117"/>
      <c r="CB113" s="117"/>
      <c r="CC113" s="117"/>
      <c r="CD113" s="117"/>
      <c r="CE113" s="117"/>
      <c r="CF113" s="117"/>
      <c r="CG113" s="117"/>
      <c r="CH113" s="117"/>
      <c r="CI113" s="117"/>
      <c r="CJ113" s="117"/>
      <c r="CK113" s="117"/>
      <c r="CL113" s="117"/>
      <c r="CM113" s="117"/>
      <c r="CN113" s="118"/>
      <c r="CO113" s="118">
        <v>231000</v>
      </c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</row>
    <row r="114" spans="1:127" ht="106.5" customHeight="1">
      <c r="A114" s="109"/>
      <c r="B114" s="110" t="s">
        <v>234</v>
      </c>
      <c r="C114" s="111" t="s">
        <v>224</v>
      </c>
      <c r="D114" s="114" t="s">
        <v>235</v>
      </c>
      <c r="E114" s="45">
        <f t="shared" si="15"/>
        <v>331500</v>
      </c>
      <c r="F114" s="112">
        <v>27500</v>
      </c>
      <c r="G114" s="112">
        <v>0</v>
      </c>
      <c r="H114" s="112">
        <v>1000</v>
      </c>
      <c r="I114" s="112">
        <v>0</v>
      </c>
      <c r="J114" s="112">
        <v>0</v>
      </c>
      <c r="K114" s="112">
        <v>0</v>
      </c>
      <c r="L114" s="112">
        <v>5000</v>
      </c>
      <c r="M114" s="112">
        <v>1000</v>
      </c>
      <c r="N114" s="112">
        <v>0</v>
      </c>
      <c r="O114" s="112">
        <v>0</v>
      </c>
      <c r="P114" s="112">
        <v>67500</v>
      </c>
      <c r="Q114" s="112">
        <v>0</v>
      </c>
      <c r="R114" s="112">
        <v>1000</v>
      </c>
      <c r="S114" s="112">
        <v>5000</v>
      </c>
      <c r="T114" s="112">
        <v>3000</v>
      </c>
      <c r="U114" s="112">
        <v>1000</v>
      </c>
      <c r="V114" s="112">
        <v>7000</v>
      </c>
      <c r="W114" s="112">
        <v>2000</v>
      </c>
      <c r="X114" s="112">
        <v>0</v>
      </c>
      <c r="Y114" s="112">
        <v>4000</v>
      </c>
      <c r="Z114" s="112">
        <v>30000</v>
      </c>
      <c r="AA114" s="112">
        <v>3000</v>
      </c>
      <c r="AB114" s="112">
        <v>5000</v>
      </c>
      <c r="AC114" s="112"/>
      <c r="AD114" s="112"/>
      <c r="AE114" s="112"/>
      <c r="AF114" s="112"/>
      <c r="AG114" s="112"/>
      <c r="AH114" s="112"/>
      <c r="AI114" s="112">
        <v>15000</v>
      </c>
      <c r="AJ114" s="112">
        <v>1000</v>
      </c>
      <c r="AK114" s="112"/>
      <c r="AL114" s="112"/>
      <c r="AM114" s="112"/>
      <c r="AN114" s="112"/>
      <c r="AO114" s="112"/>
      <c r="AP114" s="112">
        <v>1000</v>
      </c>
      <c r="AQ114" s="112"/>
      <c r="AR114" s="112"/>
      <c r="AS114" s="112"/>
      <c r="AT114" s="112"/>
      <c r="AU114" s="112"/>
      <c r="AV114" s="112">
        <v>12500</v>
      </c>
      <c r="AW114" s="112"/>
      <c r="AX114" s="112"/>
      <c r="AY114" s="112"/>
      <c r="AZ114" s="112"/>
      <c r="BA114" s="112"/>
      <c r="BB114" s="112"/>
      <c r="BC114" s="112"/>
      <c r="BD114" s="112">
        <v>1000</v>
      </c>
      <c r="BE114" s="112">
        <v>30000</v>
      </c>
      <c r="BF114" s="112">
        <v>1000</v>
      </c>
      <c r="BG114" s="112"/>
      <c r="BH114" s="112">
        <v>3000</v>
      </c>
      <c r="BI114" s="112"/>
      <c r="BJ114" s="112">
        <v>2000</v>
      </c>
      <c r="BK114" s="112">
        <v>1000</v>
      </c>
      <c r="BL114" s="112"/>
      <c r="BM114" s="112">
        <v>1000</v>
      </c>
      <c r="BN114" s="112"/>
      <c r="BO114" s="112">
        <v>60000</v>
      </c>
      <c r="BP114" s="112">
        <v>5000</v>
      </c>
      <c r="BQ114" s="112"/>
      <c r="BR114" s="112">
        <v>5000</v>
      </c>
      <c r="BS114" s="112">
        <v>2000</v>
      </c>
      <c r="BT114" s="112">
        <v>4000</v>
      </c>
      <c r="BU114" s="112"/>
      <c r="BV114" s="112"/>
      <c r="BW114" s="112">
        <v>4000</v>
      </c>
      <c r="BX114" s="112">
        <v>10000</v>
      </c>
      <c r="BY114" s="112"/>
      <c r="BZ114" s="112"/>
      <c r="CA114" s="112"/>
      <c r="CB114" s="112"/>
      <c r="CC114" s="112"/>
      <c r="CD114" s="112"/>
      <c r="CE114" s="112"/>
      <c r="CF114" s="112"/>
      <c r="CG114" s="112"/>
      <c r="CH114" s="112">
        <v>10000</v>
      </c>
      <c r="CI114" s="112"/>
      <c r="CJ114" s="112"/>
      <c r="CK114" s="112"/>
      <c r="CL114" s="112"/>
      <c r="CM114" s="112"/>
      <c r="CN114" s="113"/>
      <c r="CO114" s="113"/>
      <c r="CP114" s="113"/>
      <c r="CQ114" s="113"/>
      <c r="CR114" s="113"/>
      <c r="CS114" s="113"/>
      <c r="CT114" s="113"/>
      <c r="CU114" s="113"/>
      <c r="CV114" s="113"/>
      <c r="CW114" s="113"/>
      <c r="CX114" s="11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</row>
    <row r="115" spans="1:127" ht="53.25" customHeight="1">
      <c r="A115" s="119"/>
      <c r="B115" s="120"/>
      <c r="C115" s="119"/>
      <c r="D115" s="121"/>
      <c r="E115" s="107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</row>
    <row r="116" spans="1:127" ht="53.25" customHeight="1">
      <c r="A116" s="123"/>
      <c r="B116" s="124"/>
      <c r="C116" s="125"/>
      <c r="D116" s="126"/>
      <c r="E116" s="127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6"/>
      <c r="CL116" s="126"/>
      <c r="CM116" s="126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9"/>
      <c r="CZ116" s="129"/>
      <c r="DA116" s="129"/>
      <c r="DB116" s="129"/>
      <c r="DC116" s="129"/>
      <c r="DD116" s="129"/>
      <c r="DE116" s="129"/>
      <c r="DF116" s="129"/>
      <c r="DG116" s="129"/>
      <c r="DH116" s="129"/>
      <c r="DI116" s="129"/>
      <c r="DJ116" s="129"/>
      <c r="DK116" s="129"/>
      <c r="DL116" s="129"/>
      <c r="DM116" s="129"/>
      <c r="DN116" s="129"/>
      <c r="DO116" s="129"/>
      <c r="DP116" s="129"/>
      <c r="DQ116" s="129"/>
      <c r="DR116" s="129"/>
      <c r="DS116" s="129"/>
      <c r="DT116" s="129"/>
      <c r="DU116" s="129"/>
      <c r="DV116" s="129"/>
      <c r="DW116" s="129"/>
    </row>
    <row r="117" spans="1:127" ht="53.25" customHeight="1">
      <c r="A117" s="130"/>
      <c r="B117" s="74" t="s">
        <v>211</v>
      </c>
      <c r="C117" s="131"/>
      <c r="D117" s="132"/>
      <c r="E117" s="133">
        <f t="shared" ref="E117:CW117" si="16">SUM(E109+E110+E114)</f>
        <v>1029000</v>
      </c>
      <c r="F117" s="132">
        <f t="shared" si="16"/>
        <v>31500</v>
      </c>
      <c r="G117" s="132">
        <f t="shared" si="16"/>
        <v>600</v>
      </c>
      <c r="H117" s="132">
        <f t="shared" si="16"/>
        <v>5400</v>
      </c>
      <c r="I117" s="132">
        <f t="shared" si="16"/>
        <v>0</v>
      </c>
      <c r="J117" s="132">
        <f t="shared" si="16"/>
        <v>300</v>
      </c>
      <c r="K117" s="132">
        <f t="shared" si="16"/>
        <v>1800</v>
      </c>
      <c r="L117" s="132">
        <f t="shared" si="16"/>
        <v>9400</v>
      </c>
      <c r="M117" s="132">
        <f t="shared" si="16"/>
        <v>4000</v>
      </c>
      <c r="N117" s="132">
        <f t="shared" si="16"/>
        <v>1800</v>
      </c>
      <c r="O117" s="132">
        <f t="shared" si="16"/>
        <v>4200</v>
      </c>
      <c r="P117" s="132">
        <f t="shared" si="16"/>
        <v>71700</v>
      </c>
      <c r="Q117" s="132">
        <f t="shared" si="16"/>
        <v>1200</v>
      </c>
      <c r="R117" s="132">
        <f t="shared" si="16"/>
        <v>7100</v>
      </c>
      <c r="S117" s="132">
        <f t="shared" si="16"/>
        <v>15200</v>
      </c>
      <c r="T117" s="132">
        <f t="shared" si="16"/>
        <v>3900</v>
      </c>
      <c r="U117" s="132">
        <f t="shared" si="16"/>
        <v>3600</v>
      </c>
      <c r="V117" s="132">
        <f t="shared" si="16"/>
        <v>11800</v>
      </c>
      <c r="W117" s="132">
        <f t="shared" si="16"/>
        <v>3800</v>
      </c>
      <c r="X117" s="132">
        <f t="shared" si="16"/>
        <v>600</v>
      </c>
      <c r="Y117" s="132">
        <f t="shared" si="16"/>
        <v>16000</v>
      </c>
      <c r="Z117" s="132">
        <f t="shared" si="16"/>
        <v>30000</v>
      </c>
      <c r="AA117" s="132">
        <f t="shared" si="16"/>
        <v>11100</v>
      </c>
      <c r="AB117" s="132">
        <f t="shared" si="16"/>
        <v>24200</v>
      </c>
      <c r="AC117" s="132">
        <f t="shared" si="16"/>
        <v>21300</v>
      </c>
      <c r="AD117" s="132">
        <f t="shared" si="16"/>
        <v>10500</v>
      </c>
      <c r="AE117" s="132">
        <f t="shared" si="16"/>
        <v>6300</v>
      </c>
      <c r="AF117" s="132">
        <f t="shared" si="16"/>
        <v>13500</v>
      </c>
      <c r="AG117" s="132">
        <f t="shared" si="16"/>
        <v>3900</v>
      </c>
      <c r="AH117" s="132">
        <f t="shared" si="16"/>
        <v>21900</v>
      </c>
      <c r="AI117" s="132">
        <f t="shared" si="16"/>
        <v>15000</v>
      </c>
      <c r="AJ117" s="132">
        <f t="shared" si="16"/>
        <v>23200</v>
      </c>
      <c r="AK117" s="132">
        <f t="shared" si="16"/>
        <v>7800</v>
      </c>
      <c r="AL117" s="132">
        <f t="shared" si="16"/>
        <v>7200</v>
      </c>
      <c r="AM117" s="132">
        <f t="shared" si="16"/>
        <v>13200</v>
      </c>
      <c r="AN117" s="132">
        <f t="shared" si="16"/>
        <v>4800</v>
      </c>
      <c r="AO117" s="132">
        <f t="shared" si="16"/>
        <v>2100</v>
      </c>
      <c r="AP117" s="132">
        <f t="shared" si="16"/>
        <v>11500</v>
      </c>
      <c r="AQ117" s="132">
        <f t="shared" si="16"/>
        <v>12600</v>
      </c>
      <c r="AR117" s="132">
        <f t="shared" si="16"/>
        <v>3300</v>
      </c>
      <c r="AS117" s="132">
        <f t="shared" si="16"/>
        <v>9600</v>
      </c>
      <c r="AT117" s="132">
        <f t="shared" si="16"/>
        <v>1800</v>
      </c>
      <c r="AU117" s="132">
        <f t="shared" si="16"/>
        <v>38700</v>
      </c>
      <c r="AV117" s="132">
        <f t="shared" si="16"/>
        <v>12500</v>
      </c>
      <c r="AW117" s="132">
        <f t="shared" si="16"/>
        <v>18900</v>
      </c>
      <c r="AX117" s="132">
        <f t="shared" si="16"/>
        <v>39600</v>
      </c>
      <c r="AY117" s="132">
        <f t="shared" si="16"/>
        <v>7200</v>
      </c>
      <c r="AZ117" s="132">
        <f t="shared" si="16"/>
        <v>1500</v>
      </c>
      <c r="BA117" s="132">
        <f t="shared" si="16"/>
        <v>6300</v>
      </c>
      <c r="BB117" s="132">
        <f t="shared" si="16"/>
        <v>15600</v>
      </c>
      <c r="BC117" s="132">
        <f t="shared" si="16"/>
        <v>7100</v>
      </c>
      <c r="BD117" s="132">
        <f t="shared" si="16"/>
        <v>6100</v>
      </c>
      <c r="BE117" s="132">
        <f t="shared" si="16"/>
        <v>30000</v>
      </c>
      <c r="BF117" s="132">
        <f t="shared" si="16"/>
        <v>13000</v>
      </c>
      <c r="BG117" s="132">
        <f t="shared" si="16"/>
        <v>6900</v>
      </c>
      <c r="BH117" s="132">
        <f t="shared" si="16"/>
        <v>9900</v>
      </c>
      <c r="BI117" s="132">
        <f t="shared" si="16"/>
        <v>9600</v>
      </c>
      <c r="BJ117" s="132">
        <f t="shared" si="16"/>
        <v>35300</v>
      </c>
      <c r="BK117" s="132">
        <f t="shared" si="16"/>
        <v>14200</v>
      </c>
      <c r="BL117" s="132">
        <f t="shared" si="16"/>
        <v>16800</v>
      </c>
      <c r="BM117" s="132">
        <f t="shared" si="16"/>
        <v>6100</v>
      </c>
      <c r="BN117" s="132">
        <f t="shared" si="16"/>
        <v>4800</v>
      </c>
      <c r="BO117" s="132">
        <f t="shared" si="16"/>
        <v>64200</v>
      </c>
      <c r="BP117" s="132">
        <f t="shared" si="16"/>
        <v>16400</v>
      </c>
      <c r="BQ117" s="132">
        <f t="shared" si="16"/>
        <v>15600</v>
      </c>
      <c r="BR117" s="132">
        <f t="shared" si="16"/>
        <v>14600</v>
      </c>
      <c r="BS117" s="132">
        <f t="shared" si="16"/>
        <v>7700</v>
      </c>
      <c r="BT117" s="132">
        <f t="shared" si="16"/>
        <v>22500</v>
      </c>
      <c r="BU117" s="132">
        <f t="shared" si="16"/>
        <v>500</v>
      </c>
      <c r="BV117" s="132">
        <f t="shared" si="16"/>
        <v>600</v>
      </c>
      <c r="BW117" s="132">
        <f t="shared" si="16"/>
        <v>22200</v>
      </c>
      <c r="BX117" s="132">
        <f t="shared" si="16"/>
        <v>16000</v>
      </c>
      <c r="BY117" s="132">
        <f t="shared" si="16"/>
        <v>5600</v>
      </c>
      <c r="BZ117" s="132">
        <f t="shared" si="16"/>
        <v>8000</v>
      </c>
      <c r="CA117" s="132">
        <f t="shared" si="16"/>
        <v>31200</v>
      </c>
      <c r="CB117" s="132">
        <f t="shared" si="16"/>
        <v>2200</v>
      </c>
      <c r="CC117" s="132">
        <f t="shared" si="16"/>
        <v>800</v>
      </c>
      <c r="CD117" s="132">
        <f t="shared" si="16"/>
        <v>300</v>
      </c>
      <c r="CE117" s="132">
        <f t="shared" si="16"/>
        <v>11300</v>
      </c>
      <c r="CF117" s="132">
        <f t="shared" si="16"/>
        <v>5100</v>
      </c>
      <c r="CG117" s="132">
        <f t="shared" si="16"/>
        <v>16800</v>
      </c>
      <c r="CH117" s="132">
        <f t="shared" si="16"/>
        <v>11600</v>
      </c>
      <c r="CI117" s="132">
        <f t="shared" si="16"/>
        <v>1100</v>
      </c>
      <c r="CJ117" s="132">
        <f t="shared" si="16"/>
        <v>800</v>
      </c>
      <c r="CK117" s="132">
        <f t="shared" si="16"/>
        <v>1100</v>
      </c>
      <c r="CL117" s="132">
        <f t="shared" si="16"/>
        <v>3200</v>
      </c>
      <c r="CM117" s="132">
        <f t="shared" si="16"/>
        <v>800</v>
      </c>
      <c r="CN117" s="134">
        <f t="shared" si="16"/>
        <v>0</v>
      </c>
      <c r="CO117" s="134">
        <f t="shared" si="16"/>
        <v>0</v>
      </c>
      <c r="CP117" s="134">
        <f t="shared" si="16"/>
        <v>0</v>
      </c>
      <c r="CQ117" s="134">
        <f t="shared" si="16"/>
        <v>0</v>
      </c>
      <c r="CR117" s="134">
        <f t="shared" si="16"/>
        <v>0</v>
      </c>
      <c r="CS117" s="134">
        <f t="shared" si="16"/>
        <v>0</v>
      </c>
      <c r="CT117" s="134">
        <f t="shared" si="16"/>
        <v>0</v>
      </c>
      <c r="CU117" s="134">
        <f t="shared" si="16"/>
        <v>0</v>
      </c>
      <c r="CV117" s="134">
        <f t="shared" si="16"/>
        <v>0</v>
      </c>
      <c r="CW117" s="134">
        <f t="shared" si="16"/>
        <v>0</v>
      </c>
      <c r="CX117" s="134"/>
      <c r="CY117" s="135"/>
      <c r="CZ117" s="135"/>
      <c r="DA117" s="135"/>
      <c r="DB117" s="135"/>
      <c r="DC117" s="135"/>
      <c r="DD117" s="135"/>
      <c r="DE117" s="135"/>
      <c r="DF117" s="135"/>
      <c r="DG117" s="135"/>
      <c r="DH117" s="135"/>
      <c r="DI117" s="135"/>
      <c r="DJ117" s="135"/>
      <c r="DK117" s="135"/>
      <c r="DL117" s="135"/>
      <c r="DM117" s="135"/>
      <c r="DN117" s="135"/>
      <c r="DO117" s="135"/>
      <c r="DP117" s="135"/>
      <c r="DQ117" s="135"/>
      <c r="DR117" s="135"/>
      <c r="DS117" s="135"/>
      <c r="DT117" s="135"/>
      <c r="DU117" s="135"/>
      <c r="DV117" s="135"/>
      <c r="DW117" s="135"/>
    </row>
    <row r="118" spans="1:127" ht="53.25" customHeight="1">
      <c r="A118" s="136"/>
      <c r="B118" s="74" t="s">
        <v>214</v>
      </c>
      <c r="C118" s="131"/>
      <c r="D118" s="132"/>
      <c r="E118" s="133">
        <f t="shared" ref="E118:CW118" si="17">SUM(E111+E112+E113)</f>
        <v>1176000</v>
      </c>
      <c r="F118" s="132">
        <f t="shared" si="17"/>
        <v>0</v>
      </c>
      <c r="G118" s="132">
        <f t="shared" si="17"/>
        <v>0</v>
      </c>
      <c r="H118" s="132">
        <f t="shared" si="17"/>
        <v>0</v>
      </c>
      <c r="I118" s="132">
        <f t="shared" si="17"/>
        <v>0</v>
      </c>
      <c r="J118" s="132">
        <f t="shared" si="17"/>
        <v>0</v>
      </c>
      <c r="K118" s="132">
        <f t="shared" si="17"/>
        <v>0</v>
      </c>
      <c r="L118" s="132">
        <f t="shared" si="17"/>
        <v>0</v>
      </c>
      <c r="M118" s="132">
        <f t="shared" si="17"/>
        <v>0</v>
      </c>
      <c r="N118" s="132">
        <f t="shared" si="17"/>
        <v>0</v>
      </c>
      <c r="O118" s="132">
        <f t="shared" si="17"/>
        <v>0</v>
      </c>
      <c r="P118" s="132">
        <f t="shared" si="17"/>
        <v>0</v>
      </c>
      <c r="Q118" s="132">
        <f t="shared" si="17"/>
        <v>0</v>
      </c>
      <c r="R118" s="132">
        <f t="shared" si="17"/>
        <v>0</v>
      </c>
      <c r="S118" s="132">
        <f t="shared" si="17"/>
        <v>0</v>
      </c>
      <c r="T118" s="132">
        <f t="shared" si="17"/>
        <v>0</v>
      </c>
      <c r="U118" s="132">
        <f t="shared" si="17"/>
        <v>0</v>
      </c>
      <c r="V118" s="132">
        <f t="shared" si="17"/>
        <v>0</v>
      </c>
      <c r="W118" s="132">
        <f t="shared" si="17"/>
        <v>0</v>
      </c>
      <c r="X118" s="132">
        <f t="shared" si="17"/>
        <v>0</v>
      </c>
      <c r="Y118" s="132">
        <f t="shared" si="17"/>
        <v>0</v>
      </c>
      <c r="Z118" s="132">
        <f t="shared" si="17"/>
        <v>0</v>
      </c>
      <c r="AA118" s="132">
        <f t="shared" si="17"/>
        <v>0</v>
      </c>
      <c r="AB118" s="132">
        <f t="shared" si="17"/>
        <v>0</v>
      </c>
      <c r="AC118" s="132">
        <f t="shared" si="17"/>
        <v>0</v>
      </c>
      <c r="AD118" s="132">
        <f t="shared" si="17"/>
        <v>0</v>
      </c>
      <c r="AE118" s="132">
        <f t="shared" si="17"/>
        <v>0</v>
      </c>
      <c r="AF118" s="132">
        <f t="shared" si="17"/>
        <v>0</v>
      </c>
      <c r="AG118" s="132">
        <f t="shared" si="17"/>
        <v>0</v>
      </c>
      <c r="AH118" s="132">
        <f t="shared" si="17"/>
        <v>0</v>
      </c>
      <c r="AI118" s="132">
        <f t="shared" si="17"/>
        <v>0</v>
      </c>
      <c r="AJ118" s="132">
        <f t="shared" si="17"/>
        <v>0</v>
      </c>
      <c r="AK118" s="132">
        <f t="shared" si="17"/>
        <v>0</v>
      </c>
      <c r="AL118" s="132">
        <f t="shared" si="17"/>
        <v>0</v>
      </c>
      <c r="AM118" s="132">
        <f t="shared" si="17"/>
        <v>0</v>
      </c>
      <c r="AN118" s="132">
        <f t="shared" si="17"/>
        <v>0</v>
      </c>
      <c r="AO118" s="132">
        <f t="shared" si="17"/>
        <v>0</v>
      </c>
      <c r="AP118" s="132">
        <f t="shared" si="17"/>
        <v>0</v>
      </c>
      <c r="AQ118" s="132">
        <f t="shared" si="17"/>
        <v>0</v>
      </c>
      <c r="AR118" s="132">
        <f t="shared" si="17"/>
        <v>0</v>
      </c>
      <c r="AS118" s="132">
        <f t="shared" si="17"/>
        <v>0</v>
      </c>
      <c r="AT118" s="132">
        <f t="shared" si="17"/>
        <v>0</v>
      </c>
      <c r="AU118" s="132">
        <f t="shared" si="17"/>
        <v>0</v>
      </c>
      <c r="AV118" s="132">
        <f t="shared" si="17"/>
        <v>0</v>
      </c>
      <c r="AW118" s="132">
        <f t="shared" si="17"/>
        <v>0</v>
      </c>
      <c r="AX118" s="132">
        <f t="shared" si="17"/>
        <v>0</v>
      </c>
      <c r="AY118" s="132">
        <f t="shared" si="17"/>
        <v>0</v>
      </c>
      <c r="AZ118" s="132">
        <f t="shared" si="17"/>
        <v>0</v>
      </c>
      <c r="BA118" s="132">
        <f t="shared" si="17"/>
        <v>0</v>
      </c>
      <c r="BB118" s="132">
        <f t="shared" si="17"/>
        <v>0</v>
      </c>
      <c r="BC118" s="132">
        <f t="shared" si="17"/>
        <v>0</v>
      </c>
      <c r="BD118" s="132">
        <f t="shared" si="17"/>
        <v>0</v>
      </c>
      <c r="BE118" s="132">
        <f t="shared" si="17"/>
        <v>0</v>
      </c>
      <c r="BF118" s="132">
        <f t="shared" si="17"/>
        <v>0</v>
      </c>
      <c r="BG118" s="132">
        <f t="shared" si="17"/>
        <v>0</v>
      </c>
      <c r="BH118" s="132">
        <f t="shared" si="17"/>
        <v>0</v>
      </c>
      <c r="BI118" s="132">
        <f t="shared" si="17"/>
        <v>0</v>
      </c>
      <c r="BJ118" s="132">
        <f t="shared" si="17"/>
        <v>0</v>
      </c>
      <c r="BK118" s="132">
        <f t="shared" si="17"/>
        <v>0</v>
      </c>
      <c r="BL118" s="132">
        <f t="shared" si="17"/>
        <v>0</v>
      </c>
      <c r="BM118" s="132">
        <f t="shared" si="17"/>
        <v>0</v>
      </c>
      <c r="BN118" s="132">
        <f t="shared" si="17"/>
        <v>0</v>
      </c>
      <c r="BO118" s="132">
        <f t="shared" si="17"/>
        <v>0</v>
      </c>
      <c r="BP118" s="132">
        <f t="shared" si="17"/>
        <v>0</v>
      </c>
      <c r="BQ118" s="132">
        <f t="shared" si="17"/>
        <v>0</v>
      </c>
      <c r="BR118" s="132">
        <f t="shared" si="17"/>
        <v>0</v>
      </c>
      <c r="BS118" s="132">
        <f t="shared" si="17"/>
        <v>0</v>
      </c>
      <c r="BT118" s="132">
        <f t="shared" si="17"/>
        <v>0</v>
      </c>
      <c r="BU118" s="132">
        <f t="shared" si="17"/>
        <v>0</v>
      </c>
      <c r="BV118" s="132">
        <f t="shared" si="17"/>
        <v>0</v>
      </c>
      <c r="BW118" s="132">
        <f t="shared" si="17"/>
        <v>0</v>
      </c>
      <c r="BX118" s="132">
        <f t="shared" si="17"/>
        <v>0</v>
      </c>
      <c r="BY118" s="132">
        <f t="shared" si="17"/>
        <v>0</v>
      </c>
      <c r="BZ118" s="132">
        <f t="shared" si="17"/>
        <v>0</v>
      </c>
      <c r="CA118" s="132">
        <f t="shared" si="17"/>
        <v>0</v>
      </c>
      <c r="CB118" s="132">
        <f t="shared" si="17"/>
        <v>0</v>
      </c>
      <c r="CC118" s="132">
        <f t="shared" si="17"/>
        <v>0</v>
      </c>
      <c r="CD118" s="132">
        <f t="shared" si="17"/>
        <v>0</v>
      </c>
      <c r="CE118" s="132">
        <f t="shared" si="17"/>
        <v>0</v>
      </c>
      <c r="CF118" s="132">
        <f t="shared" si="17"/>
        <v>0</v>
      </c>
      <c r="CG118" s="132">
        <f t="shared" si="17"/>
        <v>0</v>
      </c>
      <c r="CH118" s="132">
        <f t="shared" si="17"/>
        <v>0</v>
      </c>
      <c r="CI118" s="132">
        <f t="shared" si="17"/>
        <v>0</v>
      </c>
      <c r="CJ118" s="132">
        <f t="shared" si="17"/>
        <v>0</v>
      </c>
      <c r="CK118" s="132">
        <f t="shared" si="17"/>
        <v>0</v>
      </c>
      <c r="CL118" s="132">
        <f t="shared" si="17"/>
        <v>0</v>
      </c>
      <c r="CM118" s="132">
        <f t="shared" si="17"/>
        <v>0</v>
      </c>
      <c r="CN118" s="134">
        <f t="shared" si="17"/>
        <v>770000</v>
      </c>
      <c r="CO118" s="134">
        <f t="shared" si="17"/>
        <v>231000</v>
      </c>
      <c r="CP118" s="134">
        <f t="shared" si="17"/>
        <v>175000</v>
      </c>
      <c r="CQ118" s="134">
        <f t="shared" si="17"/>
        <v>0</v>
      </c>
      <c r="CR118" s="134">
        <f t="shared" si="17"/>
        <v>0</v>
      </c>
      <c r="CS118" s="134">
        <f t="shared" si="17"/>
        <v>0</v>
      </c>
      <c r="CT118" s="134">
        <f t="shared" si="17"/>
        <v>0</v>
      </c>
      <c r="CU118" s="134">
        <f t="shared" si="17"/>
        <v>0</v>
      </c>
      <c r="CV118" s="134">
        <f t="shared" si="17"/>
        <v>0</v>
      </c>
      <c r="CW118" s="134">
        <f t="shared" si="17"/>
        <v>0</v>
      </c>
      <c r="CX118" s="134"/>
      <c r="CY118" s="135"/>
      <c r="CZ118" s="135"/>
      <c r="DA118" s="135"/>
      <c r="DB118" s="135"/>
      <c r="DC118" s="135"/>
      <c r="DD118" s="135"/>
      <c r="DE118" s="135"/>
      <c r="DF118" s="135"/>
      <c r="DG118" s="135"/>
      <c r="DH118" s="135"/>
      <c r="DI118" s="135"/>
      <c r="DJ118" s="135"/>
      <c r="DK118" s="135"/>
      <c r="DL118" s="135"/>
      <c r="DM118" s="135"/>
      <c r="DN118" s="135"/>
      <c r="DO118" s="135"/>
      <c r="DP118" s="135"/>
      <c r="DQ118" s="135"/>
      <c r="DR118" s="135"/>
      <c r="DS118" s="135"/>
      <c r="DT118" s="135"/>
      <c r="DU118" s="135"/>
      <c r="DV118" s="135"/>
      <c r="DW118" s="135"/>
    </row>
    <row r="119" spans="1:127" ht="53.25" customHeight="1">
      <c r="A119" s="137" t="s">
        <v>236</v>
      </c>
      <c r="B119" s="81" t="s">
        <v>215</v>
      </c>
      <c r="C119" s="138"/>
      <c r="D119" s="138"/>
      <c r="E119" s="138">
        <f t="shared" ref="E119:CW119" si="18">SUM(E117:E118)</f>
        <v>2205000</v>
      </c>
      <c r="F119" s="138">
        <f t="shared" si="18"/>
        <v>31500</v>
      </c>
      <c r="G119" s="138">
        <f t="shared" si="18"/>
        <v>600</v>
      </c>
      <c r="H119" s="138">
        <f t="shared" si="18"/>
        <v>5400</v>
      </c>
      <c r="I119" s="138">
        <f t="shared" si="18"/>
        <v>0</v>
      </c>
      <c r="J119" s="138">
        <f t="shared" si="18"/>
        <v>300</v>
      </c>
      <c r="K119" s="138">
        <f t="shared" si="18"/>
        <v>1800</v>
      </c>
      <c r="L119" s="138">
        <f t="shared" si="18"/>
        <v>9400</v>
      </c>
      <c r="M119" s="138">
        <f t="shared" si="18"/>
        <v>4000</v>
      </c>
      <c r="N119" s="138">
        <f t="shared" si="18"/>
        <v>1800</v>
      </c>
      <c r="O119" s="138">
        <f t="shared" si="18"/>
        <v>4200</v>
      </c>
      <c r="P119" s="138">
        <f t="shared" si="18"/>
        <v>71700</v>
      </c>
      <c r="Q119" s="138">
        <f t="shared" si="18"/>
        <v>1200</v>
      </c>
      <c r="R119" s="138">
        <f t="shared" si="18"/>
        <v>7100</v>
      </c>
      <c r="S119" s="138">
        <f t="shared" si="18"/>
        <v>15200</v>
      </c>
      <c r="T119" s="138">
        <f t="shared" si="18"/>
        <v>3900</v>
      </c>
      <c r="U119" s="138">
        <f t="shared" si="18"/>
        <v>3600</v>
      </c>
      <c r="V119" s="138">
        <f t="shared" si="18"/>
        <v>11800</v>
      </c>
      <c r="W119" s="138">
        <f t="shared" si="18"/>
        <v>3800</v>
      </c>
      <c r="X119" s="138">
        <f t="shared" si="18"/>
        <v>600</v>
      </c>
      <c r="Y119" s="138">
        <f t="shared" si="18"/>
        <v>16000</v>
      </c>
      <c r="Z119" s="138">
        <f t="shared" si="18"/>
        <v>30000</v>
      </c>
      <c r="AA119" s="138">
        <f t="shared" si="18"/>
        <v>11100</v>
      </c>
      <c r="AB119" s="138">
        <f t="shared" si="18"/>
        <v>24200</v>
      </c>
      <c r="AC119" s="138">
        <f t="shared" si="18"/>
        <v>21300</v>
      </c>
      <c r="AD119" s="138">
        <f t="shared" si="18"/>
        <v>10500</v>
      </c>
      <c r="AE119" s="138">
        <f t="shared" si="18"/>
        <v>6300</v>
      </c>
      <c r="AF119" s="138">
        <f t="shared" si="18"/>
        <v>13500</v>
      </c>
      <c r="AG119" s="138">
        <f t="shared" si="18"/>
        <v>3900</v>
      </c>
      <c r="AH119" s="138">
        <f t="shared" si="18"/>
        <v>21900</v>
      </c>
      <c r="AI119" s="138">
        <f t="shared" si="18"/>
        <v>15000</v>
      </c>
      <c r="AJ119" s="138">
        <f t="shared" si="18"/>
        <v>23200</v>
      </c>
      <c r="AK119" s="138">
        <f t="shared" si="18"/>
        <v>7800</v>
      </c>
      <c r="AL119" s="138">
        <f t="shared" si="18"/>
        <v>7200</v>
      </c>
      <c r="AM119" s="138">
        <f t="shared" si="18"/>
        <v>13200</v>
      </c>
      <c r="AN119" s="138">
        <f t="shared" si="18"/>
        <v>4800</v>
      </c>
      <c r="AO119" s="138">
        <f t="shared" si="18"/>
        <v>2100</v>
      </c>
      <c r="AP119" s="138">
        <f t="shared" si="18"/>
        <v>11500</v>
      </c>
      <c r="AQ119" s="138">
        <f t="shared" si="18"/>
        <v>12600</v>
      </c>
      <c r="AR119" s="138">
        <f t="shared" si="18"/>
        <v>3300</v>
      </c>
      <c r="AS119" s="138">
        <f t="shared" si="18"/>
        <v>9600</v>
      </c>
      <c r="AT119" s="138">
        <f t="shared" si="18"/>
        <v>1800</v>
      </c>
      <c r="AU119" s="138">
        <f t="shared" si="18"/>
        <v>38700</v>
      </c>
      <c r="AV119" s="138">
        <f t="shared" si="18"/>
        <v>12500</v>
      </c>
      <c r="AW119" s="138">
        <f t="shared" si="18"/>
        <v>18900</v>
      </c>
      <c r="AX119" s="138">
        <f t="shared" si="18"/>
        <v>39600</v>
      </c>
      <c r="AY119" s="138">
        <f t="shared" si="18"/>
        <v>7200</v>
      </c>
      <c r="AZ119" s="138">
        <f t="shared" si="18"/>
        <v>1500</v>
      </c>
      <c r="BA119" s="138">
        <f t="shared" si="18"/>
        <v>6300</v>
      </c>
      <c r="BB119" s="138">
        <f t="shared" si="18"/>
        <v>15600</v>
      </c>
      <c r="BC119" s="138">
        <f t="shared" si="18"/>
        <v>7100</v>
      </c>
      <c r="BD119" s="138">
        <f t="shared" si="18"/>
        <v>6100</v>
      </c>
      <c r="BE119" s="138">
        <f t="shared" si="18"/>
        <v>30000</v>
      </c>
      <c r="BF119" s="138">
        <f t="shared" si="18"/>
        <v>13000</v>
      </c>
      <c r="BG119" s="138">
        <f t="shared" si="18"/>
        <v>6900</v>
      </c>
      <c r="BH119" s="138">
        <f t="shared" si="18"/>
        <v>9900</v>
      </c>
      <c r="BI119" s="138">
        <f t="shared" si="18"/>
        <v>9600</v>
      </c>
      <c r="BJ119" s="138">
        <f t="shared" si="18"/>
        <v>35300</v>
      </c>
      <c r="BK119" s="138">
        <f t="shared" si="18"/>
        <v>14200</v>
      </c>
      <c r="BL119" s="138">
        <f t="shared" si="18"/>
        <v>16800</v>
      </c>
      <c r="BM119" s="138">
        <f t="shared" si="18"/>
        <v>6100</v>
      </c>
      <c r="BN119" s="138">
        <f t="shared" si="18"/>
        <v>4800</v>
      </c>
      <c r="BO119" s="138">
        <f t="shared" si="18"/>
        <v>64200</v>
      </c>
      <c r="BP119" s="138">
        <f t="shared" si="18"/>
        <v>16400</v>
      </c>
      <c r="BQ119" s="138">
        <f t="shared" si="18"/>
        <v>15600</v>
      </c>
      <c r="BR119" s="138">
        <f t="shared" si="18"/>
        <v>14600</v>
      </c>
      <c r="BS119" s="138">
        <f t="shared" si="18"/>
        <v>7700</v>
      </c>
      <c r="BT119" s="138">
        <f t="shared" si="18"/>
        <v>22500</v>
      </c>
      <c r="BU119" s="138">
        <f t="shared" si="18"/>
        <v>500</v>
      </c>
      <c r="BV119" s="138">
        <f t="shared" si="18"/>
        <v>600</v>
      </c>
      <c r="BW119" s="138">
        <f t="shared" si="18"/>
        <v>22200</v>
      </c>
      <c r="BX119" s="138">
        <f t="shared" si="18"/>
        <v>16000</v>
      </c>
      <c r="BY119" s="138">
        <f t="shared" si="18"/>
        <v>5600</v>
      </c>
      <c r="BZ119" s="138">
        <f t="shared" si="18"/>
        <v>8000</v>
      </c>
      <c r="CA119" s="138">
        <f t="shared" si="18"/>
        <v>31200</v>
      </c>
      <c r="CB119" s="138">
        <f t="shared" si="18"/>
        <v>2200</v>
      </c>
      <c r="CC119" s="138">
        <f t="shared" si="18"/>
        <v>800</v>
      </c>
      <c r="CD119" s="138">
        <f t="shared" si="18"/>
        <v>300</v>
      </c>
      <c r="CE119" s="138">
        <f t="shared" si="18"/>
        <v>11300</v>
      </c>
      <c r="CF119" s="138">
        <f t="shared" si="18"/>
        <v>5100</v>
      </c>
      <c r="CG119" s="138">
        <f t="shared" si="18"/>
        <v>16800</v>
      </c>
      <c r="CH119" s="138">
        <f t="shared" si="18"/>
        <v>11600</v>
      </c>
      <c r="CI119" s="138">
        <f t="shared" si="18"/>
        <v>1100</v>
      </c>
      <c r="CJ119" s="138">
        <f t="shared" si="18"/>
        <v>800</v>
      </c>
      <c r="CK119" s="138">
        <f t="shared" si="18"/>
        <v>1100</v>
      </c>
      <c r="CL119" s="138">
        <f t="shared" si="18"/>
        <v>3200</v>
      </c>
      <c r="CM119" s="138">
        <f t="shared" si="18"/>
        <v>800</v>
      </c>
      <c r="CN119" s="139">
        <f t="shared" si="18"/>
        <v>770000</v>
      </c>
      <c r="CO119" s="139">
        <f t="shared" si="18"/>
        <v>231000</v>
      </c>
      <c r="CP119" s="139">
        <f t="shared" si="18"/>
        <v>175000</v>
      </c>
      <c r="CQ119" s="139">
        <f t="shared" si="18"/>
        <v>0</v>
      </c>
      <c r="CR119" s="139">
        <f t="shared" si="18"/>
        <v>0</v>
      </c>
      <c r="CS119" s="139">
        <f t="shared" si="18"/>
        <v>0</v>
      </c>
      <c r="CT119" s="139">
        <f t="shared" si="18"/>
        <v>0</v>
      </c>
      <c r="CU119" s="139">
        <f t="shared" si="18"/>
        <v>0</v>
      </c>
      <c r="CV119" s="139">
        <f t="shared" si="18"/>
        <v>0</v>
      </c>
      <c r="CW119" s="139">
        <f t="shared" si="18"/>
        <v>0</v>
      </c>
      <c r="CX119" s="139"/>
      <c r="CY119" s="135"/>
      <c r="CZ119" s="135"/>
      <c r="DA119" s="135"/>
      <c r="DB119" s="135"/>
      <c r="DC119" s="135"/>
      <c r="DD119" s="135"/>
      <c r="DE119" s="135"/>
      <c r="DF119" s="135"/>
      <c r="DG119" s="135"/>
      <c r="DH119" s="135"/>
      <c r="DI119" s="135"/>
      <c r="DJ119" s="135"/>
      <c r="DK119" s="135"/>
      <c r="DL119" s="135"/>
      <c r="DM119" s="135"/>
      <c r="DN119" s="135"/>
      <c r="DO119" s="135"/>
      <c r="DP119" s="135"/>
      <c r="DQ119" s="135"/>
      <c r="DR119" s="135"/>
      <c r="DS119" s="135"/>
      <c r="DT119" s="135"/>
      <c r="DU119" s="135"/>
      <c r="DV119" s="135"/>
      <c r="DW119" s="135"/>
    </row>
    <row r="120" spans="1:127" ht="53.2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</row>
    <row r="121" spans="1:127" ht="107.25" customHeight="1">
      <c r="A121" s="90"/>
      <c r="B121" s="91" t="s">
        <v>237</v>
      </c>
      <c r="C121" s="92"/>
      <c r="D121" s="92"/>
      <c r="E121" s="93"/>
      <c r="F121" s="92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5"/>
      <c r="CO121" s="95"/>
      <c r="CP121" s="96"/>
      <c r="CQ121" s="96"/>
      <c r="CR121" s="96"/>
      <c r="CS121" s="96"/>
      <c r="CT121" s="96"/>
      <c r="CU121" s="96"/>
      <c r="CV121" s="96"/>
      <c r="CW121" s="96"/>
      <c r="CX121" s="95"/>
      <c r="CY121" s="90"/>
      <c r="CZ121" s="90"/>
      <c r="DA121" s="90"/>
      <c r="DB121" s="90"/>
      <c r="DC121" s="90"/>
      <c r="DD121" s="90"/>
      <c r="DE121" s="90"/>
      <c r="DF121" s="90"/>
      <c r="DG121" s="90"/>
      <c r="DH121" s="90"/>
      <c r="DI121" s="90"/>
      <c r="DJ121" s="90"/>
      <c r="DK121" s="90"/>
      <c r="DL121" s="90"/>
      <c r="DM121" s="90"/>
      <c r="DN121" s="90"/>
      <c r="DO121" s="90"/>
      <c r="DP121" s="90"/>
      <c r="DQ121" s="90"/>
      <c r="DR121" s="90"/>
      <c r="DS121" s="90"/>
      <c r="DT121" s="90"/>
      <c r="DU121" s="90"/>
      <c r="DV121" s="90"/>
      <c r="DW121" s="90"/>
    </row>
    <row r="122" spans="1:127" ht="53.25" customHeight="1">
      <c r="A122" s="23"/>
      <c r="B122" s="400" t="s">
        <v>5</v>
      </c>
      <c r="C122" s="400" t="s">
        <v>6</v>
      </c>
      <c r="D122" s="400" t="s">
        <v>7</v>
      </c>
      <c r="E122" s="401" t="s">
        <v>8</v>
      </c>
      <c r="F122" s="395" t="s">
        <v>9</v>
      </c>
      <c r="G122" s="387"/>
      <c r="H122" s="387"/>
      <c r="I122" s="387"/>
      <c r="J122" s="387"/>
      <c r="K122" s="387"/>
      <c r="L122" s="387"/>
      <c r="M122" s="387"/>
      <c r="N122" s="387"/>
      <c r="O122" s="388"/>
      <c r="P122" s="391" t="s">
        <v>10</v>
      </c>
      <c r="Q122" s="387"/>
      <c r="R122" s="387"/>
      <c r="S122" s="387"/>
      <c r="T122" s="387"/>
      <c r="U122" s="387"/>
      <c r="V122" s="387"/>
      <c r="W122" s="387"/>
      <c r="X122" s="387"/>
      <c r="Y122" s="388"/>
      <c r="Z122" s="392" t="s">
        <v>11</v>
      </c>
      <c r="AA122" s="387"/>
      <c r="AB122" s="387"/>
      <c r="AC122" s="387"/>
      <c r="AD122" s="387"/>
      <c r="AE122" s="387"/>
      <c r="AF122" s="387"/>
      <c r="AG122" s="387"/>
      <c r="AH122" s="388"/>
      <c r="AI122" s="391" t="s">
        <v>12</v>
      </c>
      <c r="AJ122" s="387"/>
      <c r="AK122" s="387"/>
      <c r="AL122" s="387"/>
      <c r="AM122" s="387"/>
      <c r="AN122" s="387"/>
      <c r="AO122" s="387"/>
      <c r="AP122" s="387"/>
      <c r="AQ122" s="387"/>
      <c r="AR122" s="387"/>
      <c r="AS122" s="387"/>
      <c r="AT122" s="387"/>
      <c r="AU122" s="388"/>
      <c r="AV122" s="391" t="s">
        <v>13</v>
      </c>
      <c r="AW122" s="387"/>
      <c r="AX122" s="387"/>
      <c r="AY122" s="387"/>
      <c r="AZ122" s="387"/>
      <c r="BA122" s="387"/>
      <c r="BB122" s="387"/>
      <c r="BC122" s="387"/>
      <c r="BD122" s="388"/>
      <c r="BE122" s="391" t="s">
        <v>14</v>
      </c>
      <c r="BF122" s="387"/>
      <c r="BG122" s="387"/>
      <c r="BH122" s="387"/>
      <c r="BI122" s="387"/>
      <c r="BJ122" s="387"/>
      <c r="BK122" s="387"/>
      <c r="BL122" s="387"/>
      <c r="BM122" s="387"/>
      <c r="BN122" s="388"/>
      <c r="BO122" s="392" t="s">
        <v>15</v>
      </c>
      <c r="BP122" s="387"/>
      <c r="BQ122" s="387"/>
      <c r="BR122" s="387"/>
      <c r="BS122" s="387"/>
      <c r="BT122" s="387"/>
      <c r="BU122" s="387"/>
      <c r="BV122" s="387"/>
      <c r="BW122" s="388"/>
      <c r="BX122" s="391" t="s">
        <v>16</v>
      </c>
      <c r="BY122" s="387"/>
      <c r="BZ122" s="387"/>
      <c r="CA122" s="387"/>
      <c r="CB122" s="387"/>
      <c r="CC122" s="387"/>
      <c r="CD122" s="387"/>
      <c r="CE122" s="387"/>
      <c r="CF122" s="387"/>
      <c r="CG122" s="388"/>
      <c r="CH122" s="140" t="s">
        <v>17</v>
      </c>
      <c r="CI122" s="141"/>
      <c r="CJ122" s="141"/>
      <c r="CK122" s="141"/>
      <c r="CL122" s="141"/>
      <c r="CM122" s="142"/>
      <c r="CN122" s="393" t="s">
        <v>219</v>
      </c>
      <c r="CO122" s="393" t="s">
        <v>220</v>
      </c>
      <c r="CP122" s="386" t="s">
        <v>20</v>
      </c>
      <c r="CQ122" s="387"/>
      <c r="CR122" s="387"/>
      <c r="CS122" s="387"/>
      <c r="CT122" s="387"/>
      <c r="CU122" s="387"/>
      <c r="CV122" s="387"/>
      <c r="CW122" s="388"/>
      <c r="CX122" s="389" t="s">
        <v>21</v>
      </c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</row>
    <row r="123" spans="1:127" ht="106.5" customHeight="1">
      <c r="A123" s="23"/>
      <c r="B123" s="390"/>
      <c r="C123" s="390"/>
      <c r="D123" s="390"/>
      <c r="E123" s="390"/>
      <c r="F123" s="35" t="s">
        <v>22</v>
      </c>
      <c r="G123" s="36" t="s">
        <v>23</v>
      </c>
      <c r="H123" s="36" t="s">
        <v>24</v>
      </c>
      <c r="I123" s="36" t="s">
        <v>25</v>
      </c>
      <c r="J123" s="36" t="s">
        <v>26</v>
      </c>
      <c r="K123" s="36" t="s">
        <v>27</v>
      </c>
      <c r="L123" s="36" t="s">
        <v>28</v>
      </c>
      <c r="M123" s="36" t="s">
        <v>29</v>
      </c>
      <c r="N123" s="36" t="s">
        <v>30</v>
      </c>
      <c r="O123" s="36" t="s">
        <v>31</v>
      </c>
      <c r="P123" s="35" t="s">
        <v>32</v>
      </c>
      <c r="Q123" s="36" t="s">
        <v>33</v>
      </c>
      <c r="R123" s="36" t="s">
        <v>34</v>
      </c>
      <c r="S123" s="36" t="s">
        <v>35</v>
      </c>
      <c r="T123" s="36" t="s">
        <v>36</v>
      </c>
      <c r="U123" s="36" t="s">
        <v>37</v>
      </c>
      <c r="V123" s="36" t="s">
        <v>38</v>
      </c>
      <c r="W123" s="36" t="s">
        <v>39</v>
      </c>
      <c r="X123" s="36" t="s">
        <v>40</v>
      </c>
      <c r="Y123" s="36" t="s">
        <v>41</v>
      </c>
      <c r="Z123" s="35" t="s">
        <v>42</v>
      </c>
      <c r="AA123" s="36" t="s">
        <v>43</v>
      </c>
      <c r="AB123" s="37" t="s">
        <v>44</v>
      </c>
      <c r="AC123" s="36" t="s">
        <v>45</v>
      </c>
      <c r="AD123" s="36" t="s">
        <v>46</v>
      </c>
      <c r="AE123" s="36" t="s">
        <v>47</v>
      </c>
      <c r="AF123" s="36" t="s">
        <v>48</v>
      </c>
      <c r="AG123" s="36" t="s">
        <v>49</v>
      </c>
      <c r="AH123" s="36" t="s">
        <v>50</v>
      </c>
      <c r="AI123" s="35" t="s">
        <v>51</v>
      </c>
      <c r="AJ123" s="36" t="s">
        <v>52</v>
      </c>
      <c r="AK123" s="36" t="s">
        <v>53</v>
      </c>
      <c r="AL123" s="36" t="s">
        <v>54</v>
      </c>
      <c r="AM123" s="36" t="s">
        <v>55</v>
      </c>
      <c r="AN123" s="36" t="s">
        <v>56</v>
      </c>
      <c r="AO123" s="36" t="s">
        <v>57</v>
      </c>
      <c r="AP123" s="36" t="s">
        <v>58</v>
      </c>
      <c r="AQ123" s="36" t="s">
        <v>59</v>
      </c>
      <c r="AR123" s="36" t="s">
        <v>60</v>
      </c>
      <c r="AS123" s="36" t="s">
        <v>61</v>
      </c>
      <c r="AT123" s="36" t="s">
        <v>62</v>
      </c>
      <c r="AU123" s="36" t="s">
        <v>63</v>
      </c>
      <c r="AV123" s="35" t="s">
        <v>64</v>
      </c>
      <c r="AW123" s="36" t="s">
        <v>65</v>
      </c>
      <c r="AX123" s="36" t="s">
        <v>66</v>
      </c>
      <c r="AY123" s="36" t="s">
        <v>67</v>
      </c>
      <c r="AZ123" s="36" t="s">
        <v>68</v>
      </c>
      <c r="BA123" s="36" t="s">
        <v>69</v>
      </c>
      <c r="BB123" s="36" t="s">
        <v>70</v>
      </c>
      <c r="BC123" s="36" t="s">
        <v>71</v>
      </c>
      <c r="BD123" s="36" t="s">
        <v>72</v>
      </c>
      <c r="BE123" s="35" t="s">
        <v>73</v>
      </c>
      <c r="BF123" s="36" t="s">
        <v>74</v>
      </c>
      <c r="BG123" s="36" t="s">
        <v>75</v>
      </c>
      <c r="BH123" s="36" t="s">
        <v>76</v>
      </c>
      <c r="BI123" s="36" t="s">
        <v>77</v>
      </c>
      <c r="BJ123" s="36" t="s">
        <v>78</v>
      </c>
      <c r="BK123" s="36" t="s">
        <v>79</v>
      </c>
      <c r="BL123" s="36" t="s">
        <v>80</v>
      </c>
      <c r="BM123" s="36" t="s">
        <v>81</v>
      </c>
      <c r="BN123" s="36" t="s">
        <v>82</v>
      </c>
      <c r="BO123" s="35" t="s">
        <v>83</v>
      </c>
      <c r="BP123" s="36" t="s">
        <v>84</v>
      </c>
      <c r="BQ123" s="36" t="s">
        <v>85</v>
      </c>
      <c r="BR123" s="36" t="s">
        <v>86</v>
      </c>
      <c r="BS123" s="36" t="s">
        <v>87</v>
      </c>
      <c r="BT123" s="36" t="s">
        <v>88</v>
      </c>
      <c r="BU123" s="36" t="s">
        <v>89</v>
      </c>
      <c r="BV123" s="37" t="s">
        <v>90</v>
      </c>
      <c r="BW123" s="36" t="s">
        <v>91</v>
      </c>
      <c r="BX123" s="35" t="s">
        <v>92</v>
      </c>
      <c r="BY123" s="36" t="s">
        <v>93</v>
      </c>
      <c r="BZ123" s="36" t="s">
        <v>94</v>
      </c>
      <c r="CA123" s="36" t="s">
        <v>95</v>
      </c>
      <c r="CB123" s="36" t="s">
        <v>96</v>
      </c>
      <c r="CC123" s="36" t="s">
        <v>97</v>
      </c>
      <c r="CD123" s="36" t="s">
        <v>98</v>
      </c>
      <c r="CE123" s="36" t="s">
        <v>99</v>
      </c>
      <c r="CF123" s="36" t="s">
        <v>100</v>
      </c>
      <c r="CG123" s="36" t="s">
        <v>101</v>
      </c>
      <c r="CH123" s="35" t="s">
        <v>102</v>
      </c>
      <c r="CI123" s="36" t="s">
        <v>103</v>
      </c>
      <c r="CJ123" s="36" t="s">
        <v>104</v>
      </c>
      <c r="CK123" s="36" t="s">
        <v>105</v>
      </c>
      <c r="CL123" s="36" t="s">
        <v>106</v>
      </c>
      <c r="CM123" s="36" t="s">
        <v>107</v>
      </c>
      <c r="CN123" s="390"/>
      <c r="CO123" s="390"/>
      <c r="CP123" s="143" t="s">
        <v>108</v>
      </c>
      <c r="CQ123" s="143" t="s">
        <v>109</v>
      </c>
      <c r="CR123" s="143" t="s">
        <v>110</v>
      </c>
      <c r="CS123" s="143" t="s">
        <v>111</v>
      </c>
      <c r="CT123" s="143" t="s">
        <v>112</v>
      </c>
      <c r="CU123" s="143" t="s">
        <v>113</v>
      </c>
      <c r="CV123" s="143" t="s">
        <v>114</v>
      </c>
      <c r="CW123" s="143" t="s">
        <v>115</v>
      </c>
      <c r="CX123" s="390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</row>
    <row r="124" spans="1:127" ht="53.25" customHeight="1">
      <c r="A124" s="23"/>
      <c r="B124" s="98" t="s">
        <v>238</v>
      </c>
      <c r="C124" s="99"/>
      <c r="D124" s="99"/>
      <c r="E124" s="99">
        <f>SUM(E125:E129)</f>
        <v>1371600</v>
      </c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1"/>
      <c r="CO124" s="101"/>
      <c r="CP124" s="102"/>
      <c r="CQ124" s="102"/>
      <c r="CR124" s="102"/>
      <c r="CS124" s="102"/>
      <c r="CT124" s="102"/>
      <c r="CU124" s="102"/>
      <c r="CV124" s="102"/>
      <c r="CW124" s="102"/>
      <c r="CX124" s="101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</row>
    <row r="125" spans="1:127" ht="53.25" customHeight="1">
      <c r="A125" s="23"/>
      <c r="B125" s="104" t="s">
        <v>239</v>
      </c>
      <c r="C125" s="109"/>
      <c r="D125" s="106"/>
      <c r="E125" s="107"/>
      <c r="F125" s="144"/>
      <c r="G125" s="144"/>
      <c r="H125" s="144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108"/>
      <c r="CO125" s="108"/>
      <c r="CP125" s="108"/>
      <c r="CQ125" s="108"/>
      <c r="CR125" s="108"/>
      <c r="CS125" s="108"/>
      <c r="CT125" s="108"/>
      <c r="CU125" s="108"/>
      <c r="CV125" s="108"/>
      <c r="CW125" s="108"/>
      <c r="CX125" s="108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</row>
    <row r="126" spans="1:127" ht="53.25" customHeight="1">
      <c r="A126" s="23"/>
      <c r="B126" s="145" t="s">
        <v>240</v>
      </c>
      <c r="C126" s="146" t="s">
        <v>241</v>
      </c>
      <c r="D126" s="146" t="s">
        <v>242</v>
      </c>
      <c r="E126" s="147">
        <f t="shared" ref="E126:E129" si="19">SUM(F126:CW126)</f>
        <v>356400</v>
      </c>
      <c r="F126" s="144"/>
      <c r="G126" s="144"/>
      <c r="H126" s="144"/>
      <c r="I126" s="144"/>
      <c r="J126" s="144"/>
      <c r="K126" s="144"/>
      <c r="L126" s="144">
        <v>28800</v>
      </c>
      <c r="M126" s="144">
        <v>64800</v>
      </c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>
        <v>21600</v>
      </c>
      <c r="Z126" s="144"/>
      <c r="AA126" s="144">
        <v>10800</v>
      </c>
      <c r="AB126" s="144">
        <v>28800</v>
      </c>
      <c r="AC126" s="144"/>
      <c r="AD126" s="144"/>
      <c r="AE126" s="144"/>
      <c r="AF126" s="144"/>
      <c r="AG126" s="144"/>
      <c r="AH126" s="144"/>
      <c r="AI126" s="144"/>
      <c r="AJ126" s="144"/>
      <c r="AK126" s="144">
        <v>21600</v>
      </c>
      <c r="AL126" s="144"/>
      <c r="AM126" s="144">
        <v>10800</v>
      </c>
      <c r="AN126" s="144"/>
      <c r="AO126" s="144"/>
      <c r="AP126" s="144">
        <v>10800</v>
      </c>
      <c r="AQ126" s="144"/>
      <c r="AR126" s="144"/>
      <c r="AS126" s="144">
        <v>10800</v>
      </c>
      <c r="AT126" s="144"/>
      <c r="AU126" s="144"/>
      <c r="AV126" s="144"/>
      <c r="AW126" s="144"/>
      <c r="AX126" s="144">
        <v>28800</v>
      </c>
      <c r="AY126" s="144"/>
      <c r="AZ126" s="144"/>
      <c r="BA126" s="144"/>
      <c r="BB126" s="144"/>
      <c r="BC126" s="144"/>
      <c r="BD126" s="144">
        <v>21600</v>
      </c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>
        <v>21600</v>
      </c>
      <c r="BQ126" s="144">
        <v>21600</v>
      </c>
      <c r="BR126" s="144">
        <v>21600</v>
      </c>
      <c r="BS126" s="144">
        <v>10800</v>
      </c>
      <c r="BT126" s="144">
        <v>21600</v>
      </c>
      <c r="BU126" s="144"/>
      <c r="BV126" s="144"/>
      <c r="BW126" s="144"/>
      <c r="BX126" s="144"/>
      <c r="BY126" s="144"/>
      <c r="BZ126" s="144"/>
      <c r="CA126" s="144"/>
      <c r="CB126" s="144"/>
      <c r="CC126" s="144"/>
      <c r="CD126" s="144"/>
      <c r="CE126" s="144"/>
      <c r="CF126" s="144"/>
      <c r="CG126" s="144"/>
      <c r="CH126" s="144"/>
      <c r="CI126" s="144"/>
      <c r="CJ126" s="144"/>
      <c r="CK126" s="144"/>
      <c r="CL126" s="144"/>
      <c r="CM126" s="144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</row>
    <row r="127" spans="1:127" ht="53.25" customHeight="1">
      <c r="A127" s="23"/>
      <c r="B127" s="104" t="s">
        <v>222</v>
      </c>
      <c r="C127" s="109"/>
      <c r="D127" s="106"/>
      <c r="E127" s="147">
        <f t="shared" si="19"/>
        <v>0</v>
      </c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108"/>
      <c r="CO127" s="108"/>
      <c r="CP127" s="108"/>
      <c r="CQ127" s="108"/>
      <c r="CR127" s="108"/>
      <c r="CS127" s="108"/>
      <c r="CT127" s="108"/>
      <c r="CU127" s="108"/>
      <c r="CV127" s="108"/>
      <c r="CW127" s="108"/>
      <c r="CX127" s="108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</row>
    <row r="128" spans="1:127" ht="53.25" customHeight="1">
      <c r="A128" s="23"/>
      <c r="B128" s="145" t="s">
        <v>240</v>
      </c>
      <c r="C128" s="149" t="s">
        <v>243</v>
      </c>
      <c r="D128" s="146" t="s">
        <v>244</v>
      </c>
      <c r="E128" s="147">
        <f t="shared" si="19"/>
        <v>475200</v>
      </c>
      <c r="F128" s="144"/>
      <c r="G128" s="144"/>
      <c r="H128" s="144"/>
      <c r="I128" s="144"/>
      <c r="J128" s="144"/>
      <c r="K128" s="144"/>
      <c r="L128" s="144">
        <v>38400</v>
      </c>
      <c r="M128" s="144">
        <v>86400</v>
      </c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>
        <v>28800</v>
      </c>
      <c r="Z128" s="144"/>
      <c r="AA128" s="144">
        <v>14400</v>
      </c>
      <c r="AB128" s="144">
        <v>38400</v>
      </c>
      <c r="AC128" s="144"/>
      <c r="AD128" s="144"/>
      <c r="AE128" s="144"/>
      <c r="AF128" s="144"/>
      <c r="AG128" s="144"/>
      <c r="AH128" s="144"/>
      <c r="AI128" s="144"/>
      <c r="AJ128" s="144"/>
      <c r="AK128" s="144">
        <v>28800</v>
      </c>
      <c r="AL128" s="144"/>
      <c r="AM128" s="144">
        <v>14400</v>
      </c>
      <c r="AN128" s="144"/>
      <c r="AO128" s="144"/>
      <c r="AP128" s="144">
        <v>14400</v>
      </c>
      <c r="AQ128" s="144"/>
      <c r="AR128" s="144"/>
      <c r="AS128" s="144">
        <v>14400</v>
      </c>
      <c r="AT128" s="144"/>
      <c r="AU128" s="144"/>
      <c r="AV128" s="144"/>
      <c r="AW128" s="144"/>
      <c r="AX128" s="144">
        <v>38400</v>
      </c>
      <c r="AY128" s="144"/>
      <c r="AZ128" s="144"/>
      <c r="BA128" s="144"/>
      <c r="BB128" s="144"/>
      <c r="BC128" s="144"/>
      <c r="BD128" s="144">
        <v>28800</v>
      </c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>
        <v>28800</v>
      </c>
      <c r="BQ128" s="144">
        <v>28800</v>
      </c>
      <c r="BR128" s="144">
        <v>28800</v>
      </c>
      <c r="BS128" s="144">
        <v>14400</v>
      </c>
      <c r="BT128" s="144">
        <v>28800</v>
      </c>
      <c r="BU128" s="144"/>
      <c r="BV128" s="144"/>
      <c r="BW128" s="144"/>
      <c r="BX128" s="144"/>
      <c r="BY128" s="144"/>
      <c r="BZ128" s="144"/>
      <c r="CA128" s="144"/>
      <c r="CB128" s="144"/>
      <c r="CC128" s="144"/>
      <c r="CD128" s="144"/>
      <c r="CE128" s="144"/>
      <c r="CF128" s="144"/>
      <c r="CG128" s="144"/>
      <c r="CH128" s="144"/>
      <c r="CI128" s="144"/>
      <c r="CJ128" s="144"/>
      <c r="CK128" s="144"/>
      <c r="CL128" s="144"/>
      <c r="CM128" s="144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</row>
    <row r="129" spans="1:127" ht="53.25" customHeight="1">
      <c r="A129" s="23"/>
      <c r="B129" s="150" t="s">
        <v>245</v>
      </c>
      <c r="C129" s="151" t="s">
        <v>126</v>
      </c>
      <c r="D129" s="152" t="s">
        <v>246</v>
      </c>
      <c r="E129" s="147">
        <f t="shared" si="19"/>
        <v>540000</v>
      </c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  <c r="CH129" s="153"/>
      <c r="CI129" s="153"/>
      <c r="CJ129" s="153"/>
      <c r="CK129" s="153"/>
      <c r="CL129" s="153"/>
      <c r="CM129" s="153"/>
      <c r="CN129" s="154"/>
      <c r="CO129" s="154">
        <v>540000</v>
      </c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</row>
    <row r="130" spans="1:127" ht="53.25" customHeight="1">
      <c r="A130" s="23"/>
      <c r="B130" s="155" t="s">
        <v>247</v>
      </c>
      <c r="C130" s="156"/>
      <c r="D130" s="156"/>
      <c r="E130" s="156">
        <f>SUM(E131:E133)</f>
        <v>1000000</v>
      </c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6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7"/>
      <c r="CO130" s="157"/>
      <c r="CP130" s="158"/>
      <c r="CQ130" s="158"/>
      <c r="CR130" s="158"/>
      <c r="CS130" s="158"/>
      <c r="CT130" s="158"/>
      <c r="CU130" s="158"/>
      <c r="CV130" s="158"/>
      <c r="CW130" s="158"/>
      <c r="CX130" s="157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</row>
    <row r="131" spans="1:127" ht="53.25" customHeight="1">
      <c r="A131" s="23"/>
      <c r="B131" s="104" t="s">
        <v>222</v>
      </c>
      <c r="C131" s="109"/>
      <c r="D131" s="106"/>
      <c r="E131" s="107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108"/>
      <c r="CO131" s="108"/>
      <c r="CP131" s="108"/>
      <c r="CQ131" s="108"/>
      <c r="CR131" s="108"/>
      <c r="CS131" s="108"/>
      <c r="CT131" s="108"/>
      <c r="CU131" s="108"/>
      <c r="CV131" s="108"/>
      <c r="CW131" s="108"/>
      <c r="CX131" s="108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</row>
    <row r="132" spans="1:127" ht="106.5" customHeight="1">
      <c r="A132" s="23"/>
      <c r="B132" s="150" t="s">
        <v>248</v>
      </c>
      <c r="C132" s="149" t="s">
        <v>249</v>
      </c>
      <c r="D132" s="146" t="s">
        <v>250</v>
      </c>
      <c r="E132" s="147">
        <f t="shared" ref="E132:E133" si="20">SUM(F132:CW132)</f>
        <v>900000</v>
      </c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BZ132" s="144"/>
      <c r="CA132" s="144"/>
      <c r="CB132" s="144"/>
      <c r="CC132" s="144"/>
      <c r="CD132" s="144"/>
      <c r="CE132" s="144"/>
      <c r="CF132" s="144"/>
      <c r="CG132" s="144"/>
      <c r="CH132" s="144"/>
      <c r="CI132" s="144"/>
      <c r="CJ132" s="144"/>
      <c r="CK132" s="144"/>
      <c r="CL132" s="144"/>
      <c r="CM132" s="144"/>
      <c r="CN132" s="148">
        <v>900000</v>
      </c>
      <c r="CO132" s="148"/>
      <c r="CP132" s="108"/>
      <c r="CQ132" s="108"/>
      <c r="CR132" s="108"/>
      <c r="CS132" s="108"/>
      <c r="CT132" s="108"/>
      <c r="CU132" s="108"/>
      <c r="CV132" s="108"/>
      <c r="CW132" s="108"/>
      <c r="CX132" s="148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</row>
    <row r="133" spans="1:127" ht="53.25" customHeight="1">
      <c r="A133" s="23"/>
      <c r="B133" s="159" t="s">
        <v>251</v>
      </c>
      <c r="C133" s="151" t="s">
        <v>249</v>
      </c>
      <c r="D133" s="152" t="s">
        <v>252</v>
      </c>
      <c r="E133" s="147">
        <f t="shared" si="20"/>
        <v>100000</v>
      </c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44"/>
      <c r="BX133" s="144"/>
      <c r="BY133" s="144"/>
      <c r="BZ133" s="144"/>
      <c r="CA133" s="144"/>
      <c r="CB133" s="144"/>
      <c r="CC133" s="144"/>
      <c r="CD133" s="144"/>
      <c r="CE133" s="144"/>
      <c r="CF133" s="144"/>
      <c r="CG133" s="144"/>
      <c r="CH133" s="144"/>
      <c r="CI133" s="144"/>
      <c r="CJ133" s="144"/>
      <c r="CK133" s="144"/>
      <c r="CL133" s="144"/>
      <c r="CM133" s="144"/>
      <c r="CN133" s="148">
        <v>100000</v>
      </c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</row>
    <row r="134" spans="1:127" ht="53.25" customHeight="1">
      <c r="A134" s="23"/>
      <c r="B134" s="160" t="s">
        <v>253</v>
      </c>
      <c r="C134" s="156"/>
      <c r="D134" s="156"/>
      <c r="E134" s="156">
        <f>SUM(E135:E136)</f>
        <v>120000</v>
      </c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6"/>
      <c r="BV134" s="156"/>
      <c r="BW134" s="156"/>
      <c r="BX134" s="156"/>
      <c r="BY134" s="156"/>
      <c r="BZ134" s="156"/>
      <c r="CA134" s="156"/>
      <c r="CB134" s="156"/>
      <c r="CC134" s="156"/>
      <c r="CD134" s="156"/>
      <c r="CE134" s="156"/>
      <c r="CF134" s="156"/>
      <c r="CG134" s="156"/>
      <c r="CH134" s="156"/>
      <c r="CI134" s="156"/>
      <c r="CJ134" s="156"/>
      <c r="CK134" s="156"/>
      <c r="CL134" s="156"/>
      <c r="CM134" s="156"/>
      <c r="CN134" s="157"/>
      <c r="CO134" s="157"/>
      <c r="CP134" s="158"/>
      <c r="CQ134" s="158"/>
      <c r="CR134" s="158"/>
      <c r="CS134" s="158"/>
      <c r="CT134" s="158"/>
      <c r="CU134" s="158"/>
      <c r="CV134" s="158"/>
      <c r="CW134" s="158"/>
      <c r="CX134" s="157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</row>
    <row r="135" spans="1:127" ht="53.25" customHeight="1">
      <c r="A135" s="23"/>
      <c r="B135" s="104" t="s">
        <v>222</v>
      </c>
      <c r="C135" s="109"/>
      <c r="D135" s="106"/>
      <c r="E135" s="161">
        <f t="shared" ref="E135:E136" si="21">SUM(F135:CW135)</f>
        <v>0</v>
      </c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108"/>
      <c r="CO135" s="108"/>
      <c r="CP135" s="108"/>
      <c r="CQ135" s="108"/>
      <c r="CR135" s="108"/>
      <c r="CS135" s="108"/>
      <c r="CT135" s="108"/>
      <c r="CU135" s="108"/>
      <c r="CV135" s="108"/>
      <c r="CW135" s="108"/>
      <c r="CX135" s="108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</row>
    <row r="136" spans="1:127" ht="53.25" customHeight="1">
      <c r="A136" s="23"/>
      <c r="B136" s="150" t="s">
        <v>254</v>
      </c>
      <c r="C136" s="149" t="s">
        <v>249</v>
      </c>
      <c r="D136" s="146" t="s">
        <v>255</v>
      </c>
      <c r="E136" s="162">
        <f t="shared" si="21"/>
        <v>120000</v>
      </c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144"/>
      <c r="CF136" s="46"/>
      <c r="CG136" s="46"/>
      <c r="CH136" s="46"/>
      <c r="CI136" s="46"/>
      <c r="CJ136" s="46"/>
      <c r="CK136" s="46"/>
      <c r="CL136" s="46"/>
      <c r="CM136" s="46"/>
      <c r="CN136" s="148">
        <v>15000</v>
      </c>
      <c r="CO136" s="108"/>
      <c r="CP136" s="148">
        <v>5000</v>
      </c>
      <c r="CQ136" s="148">
        <v>25000</v>
      </c>
      <c r="CR136" s="148">
        <v>15000</v>
      </c>
      <c r="CS136" s="148">
        <v>15000</v>
      </c>
      <c r="CT136" s="148">
        <v>15000</v>
      </c>
      <c r="CU136" s="148">
        <v>20000</v>
      </c>
      <c r="CV136" s="148">
        <v>5000</v>
      </c>
      <c r="CW136" s="148">
        <v>5000</v>
      </c>
      <c r="CX136" s="108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</row>
    <row r="137" spans="1:127" ht="53.25" customHeight="1">
      <c r="A137" s="119"/>
      <c r="B137" s="120"/>
      <c r="C137" s="119"/>
      <c r="D137" s="121"/>
      <c r="E137" s="107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</row>
    <row r="138" spans="1:127" ht="53.25" customHeight="1">
      <c r="A138" s="163"/>
      <c r="B138" s="124"/>
      <c r="C138" s="164"/>
      <c r="D138" s="165"/>
      <c r="E138" s="127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  <c r="AY138" s="165"/>
      <c r="AZ138" s="165"/>
      <c r="BA138" s="165"/>
      <c r="BB138" s="165"/>
      <c r="BC138" s="165"/>
      <c r="BD138" s="165"/>
      <c r="BE138" s="165"/>
      <c r="BF138" s="165"/>
      <c r="BG138" s="165"/>
      <c r="BH138" s="165"/>
      <c r="BI138" s="165"/>
      <c r="BJ138" s="165"/>
      <c r="BK138" s="165"/>
      <c r="BL138" s="165"/>
      <c r="BM138" s="165"/>
      <c r="BN138" s="165"/>
      <c r="BO138" s="165"/>
      <c r="BP138" s="165"/>
      <c r="BQ138" s="165"/>
      <c r="BR138" s="165"/>
      <c r="BS138" s="165"/>
      <c r="BT138" s="165"/>
      <c r="BU138" s="165"/>
      <c r="BV138" s="165"/>
      <c r="BW138" s="165"/>
      <c r="BX138" s="165"/>
      <c r="BY138" s="165"/>
      <c r="BZ138" s="165"/>
      <c r="CA138" s="165"/>
      <c r="CB138" s="165"/>
      <c r="CC138" s="165"/>
      <c r="CD138" s="165"/>
      <c r="CE138" s="165"/>
      <c r="CF138" s="165"/>
      <c r="CG138" s="165"/>
      <c r="CH138" s="165"/>
      <c r="CI138" s="165"/>
      <c r="CJ138" s="165"/>
      <c r="CK138" s="165"/>
      <c r="CL138" s="165"/>
      <c r="CM138" s="165"/>
      <c r="CN138" s="166"/>
      <c r="CO138" s="166"/>
      <c r="CP138" s="166"/>
      <c r="CQ138" s="166"/>
      <c r="CR138" s="166"/>
      <c r="CS138" s="166"/>
      <c r="CT138" s="166"/>
      <c r="CU138" s="166"/>
      <c r="CV138" s="166"/>
      <c r="CW138" s="166"/>
      <c r="CX138" s="166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</row>
    <row r="139" spans="1:127" ht="53.25" customHeight="1">
      <c r="A139" s="23"/>
      <c r="B139" s="167" t="s">
        <v>209</v>
      </c>
      <c r="C139" s="168"/>
      <c r="D139" s="169"/>
      <c r="E139" s="170">
        <f t="shared" ref="E139:CW139" si="22">SUM(E126)</f>
        <v>356400</v>
      </c>
      <c r="F139" s="170">
        <f t="shared" si="22"/>
        <v>0</v>
      </c>
      <c r="G139" s="170">
        <f t="shared" si="22"/>
        <v>0</v>
      </c>
      <c r="H139" s="170">
        <f t="shared" si="22"/>
        <v>0</v>
      </c>
      <c r="I139" s="170">
        <f t="shared" si="22"/>
        <v>0</v>
      </c>
      <c r="J139" s="170">
        <f t="shared" si="22"/>
        <v>0</v>
      </c>
      <c r="K139" s="170">
        <f t="shared" si="22"/>
        <v>0</v>
      </c>
      <c r="L139" s="170">
        <f t="shared" si="22"/>
        <v>28800</v>
      </c>
      <c r="M139" s="170">
        <f t="shared" si="22"/>
        <v>64800</v>
      </c>
      <c r="N139" s="170">
        <f t="shared" si="22"/>
        <v>0</v>
      </c>
      <c r="O139" s="170">
        <f t="shared" si="22"/>
        <v>0</v>
      </c>
      <c r="P139" s="170">
        <f t="shared" si="22"/>
        <v>0</v>
      </c>
      <c r="Q139" s="170">
        <f t="shared" si="22"/>
        <v>0</v>
      </c>
      <c r="R139" s="170">
        <f t="shared" si="22"/>
        <v>0</v>
      </c>
      <c r="S139" s="170">
        <f t="shared" si="22"/>
        <v>0</v>
      </c>
      <c r="T139" s="170">
        <f t="shared" si="22"/>
        <v>0</v>
      </c>
      <c r="U139" s="170">
        <f t="shared" si="22"/>
        <v>0</v>
      </c>
      <c r="V139" s="170">
        <f t="shared" si="22"/>
        <v>0</v>
      </c>
      <c r="W139" s="170">
        <f t="shared" si="22"/>
        <v>0</v>
      </c>
      <c r="X139" s="170">
        <f t="shared" si="22"/>
        <v>0</v>
      </c>
      <c r="Y139" s="170">
        <f t="shared" si="22"/>
        <v>21600</v>
      </c>
      <c r="Z139" s="170">
        <f t="shared" si="22"/>
        <v>0</v>
      </c>
      <c r="AA139" s="170">
        <f t="shared" si="22"/>
        <v>10800</v>
      </c>
      <c r="AB139" s="170">
        <f t="shared" si="22"/>
        <v>28800</v>
      </c>
      <c r="AC139" s="170">
        <f t="shared" si="22"/>
        <v>0</v>
      </c>
      <c r="AD139" s="170">
        <f t="shared" si="22"/>
        <v>0</v>
      </c>
      <c r="AE139" s="170">
        <f t="shared" si="22"/>
        <v>0</v>
      </c>
      <c r="AF139" s="170">
        <f t="shared" si="22"/>
        <v>0</v>
      </c>
      <c r="AG139" s="170">
        <f t="shared" si="22"/>
        <v>0</v>
      </c>
      <c r="AH139" s="170">
        <f t="shared" si="22"/>
        <v>0</v>
      </c>
      <c r="AI139" s="170">
        <f t="shared" si="22"/>
        <v>0</v>
      </c>
      <c r="AJ139" s="170">
        <f t="shared" si="22"/>
        <v>0</v>
      </c>
      <c r="AK139" s="170">
        <f t="shared" si="22"/>
        <v>21600</v>
      </c>
      <c r="AL139" s="170">
        <f t="shared" si="22"/>
        <v>0</v>
      </c>
      <c r="AM139" s="170">
        <f t="shared" si="22"/>
        <v>10800</v>
      </c>
      <c r="AN139" s="170">
        <f t="shared" si="22"/>
        <v>0</v>
      </c>
      <c r="AO139" s="170">
        <f t="shared" si="22"/>
        <v>0</v>
      </c>
      <c r="AP139" s="170">
        <f t="shared" si="22"/>
        <v>10800</v>
      </c>
      <c r="AQ139" s="170">
        <f t="shared" si="22"/>
        <v>0</v>
      </c>
      <c r="AR139" s="170">
        <f t="shared" si="22"/>
        <v>0</v>
      </c>
      <c r="AS139" s="170">
        <f t="shared" si="22"/>
        <v>10800</v>
      </c>
      <c r="AT139" s="170">
        <f t="shared" si="22"/>
        <v>0</v>
      </c>
      <c r="AU139" s="170">
        <f t="shared" si="22"/>
        <v>0</v>
      </c>
      <c r="AV139" s="170">
        <f t="shared" si="22"/>
        <v>0</v>
      </c>
      <c r="AW139" s="170">
        <f t="shared" si="22"/>
        <v>0</v>
      </c>
      <c r="AX139" s="170">
        <f t="shared" si="22"/>
        <v>28800</v>
      </c>
      <c r="AY139" s="170">
        <f t="shared" si="22"/>
        <v>0</v>
      </c>
      <c r="AZ139" s="170">
        <f t="shared" si="22"/>
        <v>0</v>
      </c>
      <c r="BA139" s="170">
        <f t="shared" si="22"/>
        <v>0</v>
      </c>
      <c r="BB139" s="170">
        <f t="shared" si="22"/>
        <v>0</v>
      </c>
      <c r="BC139" s="170">
        <f t="shared" si="22"/>
        <v>0</v>
      </c>
      <c r="BD139" s="170">
        <f t="shared" si="22"/>
        <v>21600</v>
      </c>
      <c r="BE139" s="170">
        <f t="shared" si="22"/>
        <v>0</v>
      </c>
      <c r="BF139" s="170">
        <f t="shared" si="22"/>
        <v>0</v>
      </c>
      <c r="BG139" s="170">
        <f t="shared" si="22"/>
        <v>0</v>
      </c>
      <c r="BH139" s="170">
        <f t="shared" si="22"/>
        <v>0</v>
      </c>
      <c r="BI139" s="170">
        <f t="shared" si="22"/>
        <v>0</v>
      </c>
      <c r="BJ139" s="170">
        <f t="shared" si="22"/>
        <v>0</v>
      </c>
      <c r="BK139" s="170">
        <f t="shared" si="22"/>
        <v>0</v>
      </c>
      <c r="BL139" s="170">
        <f t="shared" si="22"/>
        <v>0</v>
      </c>
      <c r="BM139" s="170">
        <f t="shared" si="22"/>
        <v>0</v>
      </c>
      <c r="BN139" s="170">
        <f t="shared" si="22"/>
        <v>0</v>
      </c>
      <c r="BO139" s="170">
        <f t="shared" si="22"/>
        <v>0</v>
      </c>
      <c r="BP139" s="170">
        <f t="shared" si="22"/>
        <v>21600</v>
      </c>
      <c r="BQ139" s="170">
        <f t="shared" si="22"/>
        <v>21600</v>
      </c>
      <c r="BR139" s="170">
        <f t="shared" si="22"/>
        <v>21600</v>
      </c>
      <c r="BS139" s="170">
        <f t="shared" si="22"/>
        <v>10800</v>
      </c>
      <c r="BT139" s="170">
        <f t="shared" si="22"/>
        <v>21600</v>
      </c>
      <c r="BU139" s="170">
        <f t="shared" si="22"/>
        <v>0</v>
      </c>
      <c r="BV139" s="170">
        <f t="shared" si="22"/>
        <v>0</v>
      </c>
      <c r="BW139" s="170">
        <f t="shared" si="22"/>
        <v>0</v>
      </c>
      <c r="BX139" s="170">
        <f t="shared" si="22"/>
        <v>0</v>
      </c>
      <c r="BY139" s="170">
        <f t="shared" si="22"/>
        <v>0</v>
      </c>
      <c r="BZ139" s="170">
        <f t="shared" si="22"/>
        <v>0</v>
      </c>
      <c r="CA139" s="170">
        <f t="shared" si="22"/>
        <v>0</v>
      </c>
      <c r="CB139" s="170">
        <f t="shared" si="22"/>
        <v>0</v>
      </c>
      <c r="CC139" s="170">
        <f t="shared" si="22"/>
        <v>0</v>
      </c>
      <c r="CD139" s="170">
        <f t="shared" si="22"/>
        <v>0</v>
      </c>
      <c r="CE139" s="170">
        <f t="shared" si="22"/>
        <v>0</v>
      </c>
      <c r="CF139" s="170">
        <f t="shared" si="22"/>
        <v>0</v>
      </c>
      <c r="CG139" s="170">
        <f t="shared" si="22"/>
        <v>0</v>
      </c>
      <c r="CH139" s="170">
        <f t="shared" si="22"/>
        <v>0</v>
      </c>
      <c r="CI139" s="170">
        <f t="shared" si="22"/>
        <v>0</v>
      </c>
      <c r="CJ139" s="170">
        <f t="shared" si="22"/>
        <v>0</v>
      </c>
      <c r="CK139" s="170">
        <f t="shared" si="22"/>
        <v>0</v>
      </c>
      <c r="CL139" s="170">
        <f t="shared" si="22"/>
        <v>0</v>
      </c>
      <c r="CM139" s="170">
        <f t="shared" si="22"/>
        <v>0</v>
      </c>
      <c r="CN139" s="171">
        <f t="shared" si="22"/>
        <v>0</v>
      </c>
      <c r="CO139" s="171">
        <f t="shared" si="22"/>
        <v>0</v>
      </c>
      <c r="CP139" s="171">
        <f t="shared" si="22"/>
        <v>0</v>
      </c>
      <c r="CQ139" s="171">
        <f t="shared" si="22"/>
        <v>0</v>
      </c>
      <c r="CR139" s="171">
        <f t="shared" si="22"/>
        <v>0</v>
      </c>
      <c r="CS139" s="171">
        <f t="shared" si="22"/>
        <v>0</v>
      </c>
      <c r="CT139" s="171">
        <f t="shared" si="22"/>
        <v>0</v>
      </c>
      <c r="CU139" s="171">
        <f t="shared" si="22"/>
        <v>0</v>
      </c>
      <c r="CV139" s="171">
        <f t="shared" si="22"/>
        <v>0</v>
      </c>
      <c r="CW139" s="171">
        <f t="shared" si="22"/>
        <v>0</v>
      </c>
      <c r="CX139" s="171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</row>
    <row r="140" spans="1:127" ht="53.25" customHeight="1">
      <c r="A140" s="23"/>
      <c r="B140" s="172" t="s">
        <v>211</v>
      </c>
      <c r="C140" s="173"/>
      <c r="D140" s="174"/>
      <c r="E140" s="133">
        <f t="shared" ref="E140:CW140" si="23">SUM(E128)</f>
        <v>475200</v>
      </c>
      <c r="F140" s="133">
        <f t="shared" si="23"/>
        <v>0</v>
      </c>
      <c r="G140" s="133">
        <f t="shared" si="23"/>
        <v>0</v>
      </c>
      <c r="H140" s="133">
        <f t="shared" si="23"/>
        <v>0</v>
      </c>
      <c r="I140" s="133">
        <f t="shared" si="23"/>
        <v>0</v>
      </c>
      <c r="J140" s="133">
        <f t="shared" si="23"/>
        <v>0</v>
      </c>
      <c r="K140" s="133">
        <f t="shared" si="23"/>
        <v>0</v>
      </c>
      <c r="L140" s="133">
        <f t="shared" si="23"/>
        <v>38400</v>
      </c>
      <c r="M140" s="133">
        <f t="shared" si="23"/>
        <v>86400</v>
      </c>
      <c r="N140" s="133">
        <f t="shared" si="23"/>
        <v>0</v>
      </c>
      <c r="O140" s="133">
        <f t="shared" si="23"/>
        <v>0</v>
      </c>
      <c r="P140" s="133">
        <f t="shared" si="23"/>
        <v>0</v>
      </c>
      <c r="Q140" s="133">
        <f t="shared" si="23"/>
        <v>0</v>
      </c>
      <c r="R140" s="133">
        <f t="shared" si="23"/>
        <v>0</v>
      </c>
      <c r="S140" s="133">
        <f t="shared" si="23"/>
        <v>0</v>
      </c>
      <c r="T140" s="133">
        <f t="shared" si="23"/>
        <v>0</v>
      </c>
      <c r="U140" s="133">
        <f t="shared" si="23"/>
        <v>0</v>
      </c>
      <c r="V140" s="133">
        <f t="shared" si="23"/>
        <v>0</v>
      </c>
      <c r="W140" s="133">
        <f t="shared" si="23"/>
        <v>0</v>
      </c>
      <c r="X140" s="133">
        <f t="shared" si="23"/>
        <v>0</v>
      </c>
      <c r="Y140" s="133">
        <f t="shared" si="23"/>
        <v>28800</v>
      </c>
      <c r="Z140" s="133">
        <f t="shared" si="23"/>
        <v>0</v>
      </c>
      <c r="AA140" s="133">
        <f t="shared" si="23"/>
        <v>14400</v>
      </c>
      <c r="AB140" s="133">
        <f t="shared" si="23"/>
        <v>38400</v>
      </c>
      <c r="AC140" s="133">
        <f t="shared" si="23"/>
        <v>0</v>
      </c>
      <c r="AD140" s="133">
        <f t="shared" si="23"/>
        <v>0</v>
      </c>
      <c r="AE140" s="133">
        <f t="shared" si="23"/>
        <v>0</v>
      </c>
      <c r="AF140" s="133">
        <f t="shared" si="23"/>
        <v>0</v>
      </c>
      <c r="AG140" s="133">
        <f t="shared" si="23"/>
        <v>0</v>
      </c>
      <c r="AH140" s="133">
        <f t="shared" si="23"/>
        <v>0</v>
      </c>
      <c r="AI140" s="133">
        <f t="shared" si="23"/>
        <v>0</v>
      </c>
      <c r="AJ140" s="133">
        <f t="shared" si="23"/>
        <v>0</v>
      </c>
      <c r="AK140" s="133">
        <f t="shared" si="23"/>
        <v>28800</v>
      </c>
      <c r="AL140" s="133">
        <f t="shared" si="23"/>
        <v>0</v>
      </c>
      <c r="AM140" s="133">
        <f t="shared" si="23"/>
        <v>14400</v>
      </c>
      <c r="AN140" s="133">
        <f t="shared" si="23"/>
        <v>0</v>
      </c>
      <c r="AO140" s="133">
        <f t="shared" si="23"/>
        <v>0</v>
      </c>
      <c r="AP140" s="133">
        <f t="shared" si="23"/>
        <v>14400</v>
      </c>
      <c r="AQ140" s="133">
        <f t="shared" si="23"/>
        <v>0</v>
      </c>
      <c r="AR140" s="133">
        <f t="shared" si="23"/>
        <v>0</v>
      </c>
      <c r="AS140" s="133">
        <f t="shared" si="23"/>
        <v>14400</v>
      </c>
      <c r="AT140" s="133">
        <f t="shared" si="23"/>
        <v>0</v>
      </c>
      <c r="AU140" s="133">
        <f t="shared" si="23"/>
        <v>0</v>
      </c>
      <c r="AV140" s="133">
        <f t="shared" si="23"/>
        <v>0</v>
      </c>
      <c r="AW140" s="133">
        <f t="shared" si="23"/>
        <v>0</v>
      </c>
      <c r="AX140" s="133">
        <f t="shared" si="23"/>
        <v>38400</v>
      </c>
      <c r="AY140" s="133">
        <f t="shared" si="23"/>
        <v>0</v>
      </c>
      <c r="AZ140" s="133">
        <f t="shared" si="23"/>
        <v>0</v>
      </c>
      <c r="BA140" s="133">
        <f t="shared" si="23"/>
        <v>0</v>
      </c>
      <c r="BB140" s="133">
        <f t="shared" si="23"/>
        <v>0</v>
      </c>
      <c r="BC140" s="133">
        <f t="shared" si="23"/>
        <v>0</v>
      </c>
      <c r="BD140" s="133">
        <f t="shared" si="23"/>
        <v>28800</v>
      </c>
      <c r="BE140" s="133">
        <f t="shared" si="23"/>
        <v>0</v>
      </c>
      <c r="BF140" s="133">
        <f t="shared" si="23"/>
        <v>0</v>
      </c>
      <c r="BG140" s="133">
        <f t="shared" si="23"/>
        <v>0</v>
      </c>
      <c r="BH140" s="133">
        <f t="shared" si="23"/>
        <v>0</v>
      </c>
      <c r="BI140" s="133">
        <f t="shared" si="23"/>
        <v>0</v>
      </c>
      <c r="BJ140" s="133">
        <f t="shared" si="23"/>
        <v>0</v>
      </c>
      <c r="BK140" s="133">
        <f t="shared" si="23"/>
        <v>0</v>
      </c>
      <c r="BL140" s="133">
        <f t="shared" si="23"/>
        <v>0</v>
      </c>
      <c r="BM140" s="133">
        <f t="shared" si="23"/>
        <v>0</v>
      </c>
      <c r="BN140" s="133">
        <f t="shared" si="23"/>
        <v>0</v>
      </c>
      <c r="BO140" s="133">
        <f t="shared" si="23"/>
        <v>0</v>
      </c>
      <c r="BP140" s="133">
        <f t="shared" si="23"/>
        <v>28800</v>
      </c>
      <c r="BQ140" s="133">
        <f t="shared" si="23"/>
        <v>28800</v>
      </c>
      <c r="BR140" s="133">
        <f t="shared" si="23"/>
        <v>28800</v>
      </c>
      <c r="BS140" s="133">
        <f t="shared" si="23"/>
        <v>14400</v>
      </c>
      <c r="BT140" s="133">
        <f t="shared" si="23"/>
        <v>28800</v>
      </c>
      <c r="BU140" s="133">
        <f t="shared" si="23"/>
        <v>0</v>
      </c>
      <c r="BV140" s="133">
        <f t="shared" si="23"/>
        <v>0</v>
      </c>
      <c r="BW140" s="133">
        <f t="shared" si="23"/>
        <v>0</v>
      </c>
      <c r="BX140" s="133">
        <f t="shared" si="23"/>
        <v>0</v>
      </c>
      <c r="BY140" s="133">
        <f t="shared" si="23"/>
        <v>0</v>
      </c>
      <c r="BZ140" s="133">
        <f t="shared" si="23"/>
        <v>0</v>
      </c>
      <c r="CA140" s="133">
        <f t="shared" si="23"/>
        <v>0</v>
      </c>
      <c r="CB140" s="133">
        <f t="shared" si="23"/>
        <v>0</v>
      </c>
      <c r="CC140" s="133">
        <f t="shared" si="23"/>
        <v>0</v>
      </c>
      <c r="CD140" s="133">
        <f t="shared" si="23"/>
        <v>0</v>
      </c>
      <c r="CE140" s="133">
        <f t="shared" si="23"/>
        <v>0</v>
      </c>
      <c r="CF140" s="133">
        <f t="shared" si="23"/>
        <v>0</v>
      </c>
      <c r="CG140" s="133">
        <f t="shared" si="23"/>
        <v>0</v>
      </c>
      <c r="CH140" s="133">
        <f t="shared" si="23"/>
        <v>0</v>
      </c>
      <c r="CI140" s="133">
        <f t="shared" si="23"/>
        <v>0</v>
      </c>
      <c r="CJ140" s="133">
        <f t="shared" si="23"/>
        <v>0</v>
      </c>
      <c r="CK140" s="133">
        <f t="shared" si="23"/>
        <v>0</v>
      </c>
      <c r="CL140" s="133">
        <f t="shared" si="23"/>
        <v>0</v>
      </c>
      <c r="CM140" s="133">
        <f t="shared" si="23"/>
        <v>0</v>
      </c>
      <c r="CN140" s="175">
        <f t="shared" si="23"/>
        <v>0</v>
      </c>
      <c r="CO140" s="175">
        <f t="shared" si="23"/>
        <v>0</v>
      </c>
      <c r="CP140" s="175">
        <f t="shared" si="23"/>
        <v>0</v>
      </c>
      <c r="CQ140" s="175">
        <f t="shared" si="23"/>
        <v>0</v>
      </c>
      <c r="CR140" s="175">
        <f t="shared" si="23"/>
        <v>0</v>
      </c>
      <c r="CS140" s="175">
        <f t="shared" si="23"/>
        <v>0</v>
      </c>
      <c r="CT140" s="175">
        <f t="shared" si="23"/>
        <v>0</v>
      </c>
      <c r="CU140" s="175">
        <f t="shared" si="23"/>
        <v>0</v>
      </c>
      <c r="CV140" s="175">
        <f t="shared" si="23"/>
        <v>0</v>
      </c>
      <c r="CW140" s="175">
        <f t="shared" si="23"/>
        <v>0</v>
      </c>
      <c r="CX140" s="175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</row>
    <row r="141" spans="1:127" ht="53.25" customHeight="1">
      <c r="A141" s="23"/>
      <c r="B141" s="172" t="s">
        <v>214</v>
      </c>
      <c r="C141" s="173"/>
      <c r="D141" s="174"/>
      <c r="E141" s="133">
        <f t="shared" ref="E141:CW141" si="24">SUM(E129+E132+E133+E136)</f>
        <v>1660000</v>
      </c>
      <c r="F141" s="133">
        <f t="shared" si="24"/>
        <v>0</v>
      </c>
      <c r="G141" s="133">
        <f t="shared" si="24"/>
        <v>0</v>
      </c>
      <c r="H141" s="133">
        <f t="shared" si="24"/>
        <v>0</v>
      </c>
      <c r="I141" s="133">
        <f t="shared" si="24"/>
        <v>0</v>
      </c>
      <c r="J141" s="133">
        <f t="shared" si="24"/>
        <v>0</v>
      </c>
      <c r="K141" s="133">
        <f t="shared" si="24"/>
        <v>0</v>
      </c>
      <c r="L141" s="133">
        <f t="shared" si="24"/>
        <v>0</v>
      </c>
      <c r="M141" s="133">
        <f t="shared" si="24"/>
        <v>0</v>
      </c>
      <c r="N141" s="133">
        <f t="shared" si="24"/>
        <v>0</v>
      </c>
      <c r="O141" s="133">
        <f t="shared" si="24"/>
        <v>0</v>
      </c>
      <c r="P141" s="133">
        <f t="shared" si="24"/>
        <v>0</v>
      </c>
      <c r="Q141" s="133">
        <f t="shared" si="24"/>
        <v>0</v>
      </c>
      <c r="R141" s="133">
        <f t="shared" si="24"/>
        <v>0</v>
      </c>
      <c r="S141" s="133">
        <f t="shared" si="24"/>
        <v>0</v>
      </c>
      <c r="T141" s="133">
        <f t="shared" si="24"/>
        <v>0</v>
      </c>
      <c r="U141" s="133">
        <f t="shared" si="24"/>
        <v>0</v>
      </c>
      <c r="V141" s="133">
        <f t="shared" si="24"/>
        <v>0</v>
      </c>
      <c r="W141" s="133">
        <f t="shared" si="24"/>
        <v>0</v>
      </c>
      <c r="X141" s="133">
        <f t="shared" si="24"/>
        <v>0</v>
      </c>
      <c r="Y141" s="133">
        <f t="shared" si="24"/>
        <v>0</v>
      </c>
      <c r="Z141" s="133">
        <f t="shared" si="24"/>
        <v>0</v>
      </c>
      <c r="AA141" s="133">
        <f t="shared" si="24"/>
        <v>0</v>
      </c>
      <c r="AB141" s="133">
        <f t="shared" si="24"/>
        <v>0</v>
      </c>
      <c r="AC141" s="133">
        <f t="shared" si="24"/>
        <v>0</v>
      </c>
      <c r="AD141" s="133">
        <f t="shared" si="24"/>
        <v>0</v>
      </c>
      <c r="AE141" s="133">
        <f t="shared" si="24"/>
        <v>0</v>
      </c>
      <c r="AF141" s="133">
        <f t="shared" si="24"/>
        <v>0</v>
      </c>
      <c r="AG141" s="133">
        <f t="shared" si="24"/>
        <v>0</v>
      </c>
      <c r="AH141" s="133">
        <f t="shared" si="24"/>
        <v>0</v>
      </c>
      <c r="AI141" s="133">
        <f t="shared" si="24"/>
        <v>0</v>
      </c>
      <c r="AJ141" s="133">
        <f t="shared" si="24"/>
        <v>0</v>
      </c>
      <c r="AK141" s="133">
        <f t="shared" si="24"/>
        <v>0</v>
      </c>
      <c r="AL141" s="133">
        <f t="shared" si="24"/>
        <v>0</v>
      </c>
      <c r="AM141" s="133">
        <f t="shared" si="24"/>
        <v>0</v>
      </c>
      <c r="AN141" s="133">
        <f t="shared" si="24"/>
        <v>0</v>
      </c>
      <c r="AO141" s="133">
        <f t="shared" si="24"/>
        <v>0</v>
      </c>
      <c r="AP141" s="133">
        <f t="shared" si="24"/>
        <v>0</v>
      </c>
      <c r="AQ141" s="133">
        <f t="shared" si="24"/>
        <v>0</v>
      </c>
      <c r="AR141" s="133">
        <f t="shared" si="24"/>
        <v>0</v>
      </c>
      <c r="AS141" s="133">
        <f t="shared" si="24"/>
        <v>0</v>
      </c>
      <c r="AT141" s="133">
        <f t="shared" si="24"/>
        <v>0</v>
      </c>
      <c r="AU141" s="133">
        <f t="shared" si="24"/>
        <v>0</v>
      </c>
      <c r="AV141" s="133">
        <f t="shared" si="24"/>
        <v>0</v>
      </c>
      <c r="AW141" s="133">
        <f t="shared" si="24"/>
        <v>0</v>
      </c>
      <c r="AX141" s="133">
        <f t="shared" si="24"/>
        <v>0</v>
      </c>
      <c r="AY141" s="133">
        <f t="shared" si="24"/>
        <v>0</v>
      </c>
      <c r="AZ141" s="133">
        <f t="shared" si="24"/>
        <v>0</v>
      </c>
      <c r="BA141" s="133">
        <f t="shared" si="24"/>
        <v>0</v>
      </c>
      <c r="BB141" s="133">
        <f t="shared" si="24"/>
        <v>0</v>
      </c>
      <c r="BC141" s="133">
        <f t="shared" si="24"/>
        <v>0</v>
      </c>
      <c r="BD141" s="133">
        <f t="shared" si="24"/>
        <v>0</v>
      </c>
      <c r="BE141" s="133">
        <f t="shared" si="24"/>
        <v>0</v>
      </c>
      <c r="BF141" s="133">
        <f t="shared" si="24"/>
        <v>0</v>
      </c>
      <c r="BG141" s="133">
        <f t="shared" si="24"/>
        <v>0</v>
      </c>
      <c r="BH141" s="133">
        <f t="shared" si="24"/>
        <v>0</v>
      </c>
      <c r="BI141" s="133">
        <f t="shared" si="24"/>
        <v>0</v>
      </c>
      <c r="BJ141" s="133">
        <f t="shared" si="24"/>
        <v>0</v>
      </c>
      <c r="BK141" s="133">
        <f t="shared" si="24"/>
        <v>0</v>
      </c>
      <c r="BL141" s="133">
        <f t="shared" si="24"/>
        <v>0</v>
      </c>
      <c r="BM141" s="133">
        <f t="shared" si="24"/>
        <v>0</v>
      </c>
      <c r="BN141" s="133">
        <f t="shared" si="24"/>
        <v>0</v>
      </c>
      <c r="BO141" s="133">
        <f t="shared" si="24"/>
        <v>0</v>
      </c>
      <c r="BP141" s="133">
        <f t="shared" si="24"/>
        <v>0</v>
      </c>
      <c r="BQ141" s="133">
        <f t="shared" si="24"/>
        <v>0</v>
      </c>
      <c r="BR141" s="133">
        <f t="shared" si="24"/>
        <v>0</v>
      </c>
      <c r="BS141" s="133">
        <f t="shared" si="24"/>
        <v>0</v>
      </c>
      <c r="BT141" s="133">
        <f t="shared" si="24"/>
        <v>0</v>
      </c>
      <c r="BU141" s="133">
        <f t="shared" si="24"/>
        <v>0</v>
      </c>
      <c r="BV141" s="133">
        <f t="shared" si="24"/>
        <v>0</v>
      </c>
      <c r="BW141" s="133">
        <f t="shared" si="24"/>
        <v>0</v>
      </c>
      <c r="BX141" s="133">
        <f t="shared" si="24"/>
        <v>0</v>
      </c>
      <c r="BY141" s="133">
        <f t="shared" si="24"/>
        <v>0</v>
      </c>
      <c r="BZ141" s="133">
        <f t="shared" si="24"/>
        <v>0</v>
      </c>
      <c r="CA141" s="133">
        <f t="shared" si="24"/>
        <v>0</v>
      </c>
      <c r="CB141" s="133">
        <f t="shared" si="24"/>
        <v>0</v>
      </c>
      <c r="CC141" s="133">
        <f t="shared" si="24"/>
        <v>0</v>
      </c>
      <c r="CD141" s="133">
        <f t="shared" si="24"/>
        <v>0</v>
      </c>
      <c r="CE141" s="133">
        <f t="shared" si="24"/>
        <v>0</v>
      </c>
      <c r="CF141" s="133">
        <f t="shared" si="24"/>
        <v>0</v>
      </c>
      <c r="CG141" s="133">
        <f t="shared" si="24"/>
        <v>0</v>
      </c>
      <c r="CH141" s="133">
        <f t="shared" si="24"/>
        <v>0</v>
      </c>
      <c r="CI141" s="133">
        <f t="shared" si="24"/>
        <v>0</v>
      </c>
      <c r="CJ141" s="133">
        <f t="shared" si="24"/>
        <v>0</v>
      </c>
      <c r="CK141" s="133">
        <f t="shared" si="24"/>
        <v>0</v>
      </c>
      <c r="CL141" s="133">
        <f t="shared" si="24"/>
        <v>0</v>
      </c>
      <c r="CM141" s="133">
        <f t="shared" si="24"/>
        <v>0</v>
      </c>
      <c r="CN141" s="175">
        <f t="shared" si="24"/>
        <v>1015000</v>
      </c>
      <c r="CO141" s="175">
        <f t="shared" si="24"/>
        <v>540000</v>
      </c>
      <c r="CP141" s="175">
        <f t="shared" si="24"/>
        <v>5000</v>
      </c>
      <c r="CQ141" s="175">
        <f t="shared" si="24"/>
        <v>25000</v>
      </c>
      <c r="CR141" s="175">
        <f t="shared" si="24"/>
        <v>15000</v>
      </c>
      <c r="CS141" s="175">
        <f t="shared" si="24"/>
        <v>15000</v>
      </c>
      <c r="CT141" s="175">
        <f t="shared" si="24"/>
        <v>15000</v>
      </c>
      <c r="CU141" s="175">
        <f t="shared" si="24"/>
        <v>20000</v>
      </c>
      <c r="CV141" s="175">
        <f t="shared" si="24"/>
        <v>5000</v>
      </c>
      <c r="CW141" s="175">
        <f t="shared" si="24"/>
        <v>5000</v>
      </c>
      <c r="CX141" s="175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</row>
    <row r="142" spans="1:127" ht="53.25" customHeight="1">
      <c r="A142" s="23"/>
      <c r="B142" s="176" t="s">
        <v>215</v>
      </c>
      <c r="C142" s="177"/>
      <c r="D142" s="178"/>
      <c r="E142" s="179">
        <f t="shared" ref="E142:CW142" si="25">SUM(E139:E141)</f>
        <v>2491600</v>
      </c>
      <c r="F142" s="179">
        <f t="shared" si="25"/>
        <v>0</v>
      </c>
      <c r="G142" s="179">
        <f t="shared" si="25"/>
        <v>0</v>
      </c>
      <c r="H142" s="179">
        <f t="shared" si="25"/>
        <v>0</v>
      </c>
      <c r="I142" s="179">
        <f t="shared" si="25"/>
        <v>0</v>
      </c>
      <c r="J142" s="179">
        <f t="shared" si="25"/>
        <v>0</v>
      </c>
      <c r="K142" s="179">
        <f t="shared" si="25"/>
        <v>0</v>
      </c>
      <c r="L142" s="179">
        <f t="shared" si="25"/>
        <v>67200</v>
      </c>
      <c r="M142" s="179">
        <f t="shared" si="25"/>
        <v>151200</v>
      </c>
      <c r="N142" s="179">
        <f t="shared" si="25"/>
        <v>0</v>
      </c>
      <c r="O142" s="179">
        <f t="shared" si="25"/>
        <v>0</v>
      </c>
      <c r="P142" s="179">
        <f t="shared" si="25"/>
        <v>0</v>
      </c>
      <c r="Q142" s="179">
        <f t="shared" si="25"/>
        <v>0</v>
      </c>
      <c r="R142" s="179">
        <f t="shared" si="25"/>
        <v>0</v>
      </c>
      <c r="S142" s="179">
        <f t="shared" si="25"/>
        <v>0</v>
      </c>
      <c r="T142" s="179">
        <f t="shared" si="25"/>
        <v>0</v>
      </c>
      <c r="U142" s="179">
        <f t="shared" si="25"/>
        <v>0</v>
      </c>
      <c r="V142" s="179">
        <f t="shared" si="25"/>
        <v>0</v>
      </c>
      <c r="W142" s="179">
        <f t="shared" si="25"/>
        <v>0</v>
      </c>
      <c r="X142" s="179">
        <f t="shared" si="25"/>
        <v>0</v>
      </c>
      <c r="Y142" s="179">
        <f t="shared" si="25"/>
        <v>50400</v>
      </c>
      <c r="Z142" s="179">
        <f t="shared" si="25"/>
        <v>0</v>
      </c>
      <c r="AA142" s="179">
        <f t="shared" si="25"/>
        <v>25200</v>
      </c>
      <c r="AB142" s="179">
        <f t="shared" si="25"/>
        <v>67200</v>
      </c>
      <c r="AC142" s="179">
        <f t="shared" si="25"/>
        <v>0</v>
      </c>
      <c r="AD142" s="179">
        <f t="shared" si="25"/>
        <v>0</v>
      </c>
      <c r="AE142" s="179">
        <f t="shared" si="25"/>
        <v>0</v>
      </c>
      <c r="AF142" s="179">
        <f t="shared" si="25"/>
        <v>0</v>
      </c>
      <c r="AG142" s="179">
        <f t="shared" si="25"/>
        <v>0</v>
      </c>
      <c r="AH142" s="179">
        <f t="shared" si="25"/>
        <v>0</v>
      </c>
      <c r="AI142" s="179">
        <f t="shared" si="25"/>
        <v>0</v>
      </c>
      <c r="AJ142" s="179">
        <f t="shared" si="25"/>
        <v>0</v>
      </c>
      <c r="AK142" s="179">
        <f t="shared" si="25"/>
        <v>50400</v>
      </c>
      <c r="AL142" s="179">
        <f t="shared" si="25"/>
        <v>0</v>
      </c>
      <c r="AM142" s="179">
        <f t="shared" si="25"/>
        <v>25200</v>
      </c>
      <c r="AN142" s="179">
        <f t="shared" si="25"/>
        <v>0</v>
      </c>
      <c r="AO142" s="179">
        <f t="shared" si="25"/>
        <v>0</v>
      </c>
      <c r="AP142" s="179">
        <f t="shared" si="25"/>
        <v>25200</v>
      </c>
      <c r="AQ142" s="179">
        <f t="shared" si="25"/>
        <v>0</v>
      </c>
      <c r="AR142" s="179">
        <f t="shared" si="25"/>
        <v>0</v>
      </c>
      <c r="AS142" s="179">
        <f t="shared" si="25"/>
        <v>25200</v>
      </c>
      <c r="AT142" s="179">
        <f t="shared" si="25"/>
        <v>0</v>
      </c>
      <c r="AU142" s="179">
        <f t="shared" si="25"/>
        <v>0</v>
      </c>
      <c r="AV142" s="179">
        <f t="shared" si="25"/>
        <v>0</v>
      </c>
      <c r="AW142" s="179">
        <f t="shared" si="25"/>
        <v>0</v>
      </c>
      <c r="AX142" s="179">
        <f t="shared" si="25"/>
        <v>67200</v>
      </c>
      <c r="AY142" s="179">
        <f t="shared" si="25"/>
        <v>0</v>
      </c>
      <c r="AZ142" s="179">
        <f t="shared" si="25"/>
        <v>0</v>
      </c>
      <c r="BA142" s="179">
        <f t="shared" si="25"/>
        <v>0</v>
      </c>
      <c r="BB142" s="179">
        <f t="shared" si="25"/>
        <v>0</v>
      </c>
      <c r="BC142" s="179">
        <f t="shared" si="25"/>
        <v>0</v>
      </c>
      <c r="BD142" s="179">
        <f t="shared" si="25"/>
        <v>50400</v>
      </c>
      <c r="BE142" s="179">
        <f t="shared" si="25"/>
        <v>0</v>
      </c>
      <c r="BF142" s="179">
        <f t="shared" si="25"/>
        <v>0</v>
      </c>
      <c r="BG142" s="179">
        <f t="shared" si="25"/>
        <v>0</v>
      </c>
      <c r="BH142" s="179">
        <f t="shared" si="25"/>
        <v>0</v>
      </c>
      <c r="BI142" s="179">
        <f t="shared" si="25"/>
        <v>0</v>
      </c>
      <c r="BJ142" s="179">
        <f t="shared" si="25"/>
        <v>0</v>
      </c>
      <c r="BK142" s="179">
        <f t="shared" si="25"/>
        <v>0</v>
      </c>
      <c r="BL142" s="179">
        <f t="shared" si="25"/>
        <v>0</v>
      </c>
      <c r="BM142" s="179">
        <f t="shared" si="25"/>
        <v>0</v>
      </c>
      <c r="BN142" s="179">
        <f t="shared" si="25"/>
        <v>0</v>
      </c>
      <c r="BO142" s="179">
        <f t="shared" si="25"/>
        <v>0</v>
      </c>
      <c r="BP142" s="179">
        <f t="shared" si="25"/>
        <v>50400</v>
      </c>
      <c r="BQ142" s="179">
        <f t="shared" si="25"/>
        <v>50400</v>
      </c>
      <c r="BR142" s="179">
        <f t="shared" si="25"/>
        <v>50400</v>
      </c>
      <c r="BS142" s="179">
        <f t="shared" si="25"/>
        <v>25200</v>
      </c>
      <c r="BT142" s="179">
        <f t="shared" si="25"/>
        <v>50400</v>
      </c>
      <c r="BU142" s="179">
        <f t="shared" si="25"/>
        <v>0</v>
      </c>
      <c r="BV142" s="179">
        <f t="shared" si="25"/>
        <v>0</v>
      </c>
      <c r="BW142" s="179">
        <f t="shared" si="25"/>
        <v>0</v>
      </c>
      <c r="BX142" s="179">
        <f t="shared" si="25"/>
        <v>0</v>
      </c>
      <c r="BY142" s="179">
        <f t="shared" si="25"/>
        <v>0</v>
      </c>
      <c r="BZ142" s="179">
        <f t="shared" si="25"/>
        <v>0</v>
      </c>
      <c r="CA142" s="179">
        <f t="shared" si="25"/>
        <v>0</v>
      </c>
      <c r="CB142" s="179">
        <f t="shared" si="25"/>
        <v>0</v>
      </c>
      <c r="CC142" s="179">
        <f t="shared" si="25"/>
        <v>0</v>
      </c>
      <c r="CD142" s="179">
        <f t="shared" si="25"/>
        <v>0</v>
      </c>
      <c r="CE142" s="179">
        <f t="shared" si="25"/>
        <v>0</v>
      </c>
      <c r="CF142" s="179">
        <f t="shared" si="25"/>
        <v>0</v>
      </c>
      <c r="CG142" s="179">
        <f t="shared" si="25"/>
        <v>0</v>
      </c>
      <c r="CH142" s="179">
        <f t="shared" si="25"/>
        <v>0</v>
      </c>
      <c r="CI142" s="179">
        <f t="shared" si="25"/>
        <v>0</v>
      </c>
      <c r="CJ142" s="179">
        <f t="shared" si="25"/>
        <v>0</v>
      </c>
      <c r="CK142" s="179">
        <f t="shared" si="25"/>
        <v>0</v>
      </c>
      <c r="CL142" s="179">
        <f t="shared" si="25"/>
        <v>0</v>
      </c>
      <c r="CM142" s="179">
        <f t="shared" si="25"/>
        <v>0</v>
      </c>
      <c r="CN142" s="180">
        <f t="shared" si="25"/>
        <v>1015000</v>
      </c>
      <c r="CO142" s="180">
        <f t="shared" si="25"/>
        <v>540000</v>
      </c>
      <c r="CP142" s="180">
        <f t="shared" si="25"/>
        <v>5000</v>
      </c>
      <c r="CQ142" s="180">
        <f t="shared" si="25"/>
        <v>25000</v>
      </c>
      <c r="CR142" s="180">
        <f t="shared" si="25"/>
        <v>15000</v>
      </c>
      <c r="CS142" s="180">
        <f t="shared" si="25"/>
        <v>15000</v>
      </c>
      <c r="CT142" s="180">
        <f t="shared" si="25"/>
        <v>15000</v>
      </c>
      <c r="CU142" s="180">
        <f t="shared" si="25"/>
        <v>20000</v>
      </c>
      <c r="CV142" s="180">
        <f t="shared" si="25"/>
        <v>5000</v>
      </c>
      <c r="CW142" s="180">
        <f t="shared" si="25"/>
        <v>5000</v>
      </c>
      <c r="CX142" s="180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</row>
    <row r="143" spans="1:127" ht="53.2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</row>
    <row r="144" spans="1:127" ht="107.25" customHeight="1">
      <c r="A144" s="90"/>
      <c r="B144" s="91" t="s">
        <v>256</v>
      </c>
      <c r="C144" s="92"/>
      <c r="D144" s="92"/>
      <c r="E144" s="93"/>
      <c r="F144" s="92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5"/>
      <c r="CO144" s="95"/>
      <c r="CP144" s="96"/>
      <c r="CQ144" s="96"/>
      <c r="CR144" s="96"/>
      <c r="CS144" s="96"/>
      <c r="CT144" s="96"/>
      <c r="CU144" s="96"/>
      <c r="CV144" s="96"/>
      <c r="CW144" s="96"/>
      <c r="CX144" s="95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  <c r="DT144" s="90"/>
      <c r="DU144" s="90"/>
      <c r="DV144" s="90"/>
      <c r="DW144" s="90"/>
    </row>
    <row r="145" spans="1:127" ht="53.25" customHeight="1">
      <c r="A145" s="400" t="s">
        <v>4</v>
      </c>
      <c r="B145" s="400" t="s">
        <v>5</v>
      </c>
      <c r="C145" s="400" t="s">
        <v>6</v>
      </c>
      <c r="D145" s="400" t="s">
        <v>7</v>
      </c>
      <c r="E145" s="401" t="s">
        <v>8</v>
      </c>
      <c r="F145" s="395" t="s">
        <v>9</v>
      </c>
      <c r="G145" s="387"/>
      <c r="H145" s="387"/>
      <c r="I145" s="387"/>
      <c r="J145" s="387"/>
      <c r="K145" s="387"/>
      <c r="L145" s="387"/>
      <c r="M145" s="387"/>
      <c r="N145" s="387"/>
      <c r="O145" s="388"/>
      <c r="P145" s="391" t="s">
        <v>10</v>
      </c>
      <c r="Q145" s="387"/>
      <c r="R145" s="387"/>
      <c r="S145" s="387"/>
      <c r="T145" s="387"/>
      <c r="U145" s="387"/>
      <c r="V145" s="387"/>
      <c r="W145" s="387"/>
      <c r="X145" s="387"/>
      <c r="Y145" s="388"/>
      <c r="Z145" s="392" t="s">
        <v>11</v>
      </c>
      <c r="AA145" s="387"/>
      <c r="AB145" s="387"/>
      <c r="AC145" s="387"/>
      <c r="AD145" s="387"/>
      <c r="AE145" s="387"/>
      <c r="AF145" s="387"/>
      <c r="AG145" s="387"/>
      <c r="AH145" s="388"/>
      <c r="AI145" s="391" t="s">
        <v>12</v>
      </c>
      <c r="AJ145" s="387"/>
      <c r="AK145" s="387"/>
      <c r="AL145" s="387"/>
      <c r="AM145" s="387"/>
      <c r="AN145" s="387"/>
      <c r="AO145" s="387"/>
      <c r="AP145" s="387"/>
      <c r="AQ145" s="387"/>
      <c r="AR145" s="387"/>
      <c r="AS145" s="387"/>
      <c r="AT145" s="387"/>
      <c r="AU145" s="388"/>
      <c r="AV145" s="391" t="s">
        <v>13</v>
      </c>
      <c r="AW145" s="387"/>
      <c r="AX145" s="387"/>
      <c r="AY145" s="387"/>
      <c r="AZ145" s="387"/>
      <c r="BA145" s="387"/>
      <c r="BB145" s="387"/>
      <c r="BC145" s="387"/>
      <c r="BD145" s="388"/>
      <c r="BE145" s="391" t="s">
        <v>14</v>
      </c>
      <c r="BF145" s="387"/>
      <c r="BG145" s="387"/>
      <c r="BH145" s="387"/>
      <c r="BI145" s="387"/>
      <c r="BJ145" s="387"/>
      <c r="BK145" s="387"/>
      <c r="BL145" s="387"/>
      <c r="BM145" s="387"/>
      <c r="BN145" s="388"/>
      <c r="BO145" s="392" t="s">
        <v>15</v>
      </c>
      <c r="BP145" s="387"/>
      <c r="BQ145" s="387"/>
      <c r="BR145" s="387"/>
      <c r="BS145" s="387"/>
      <c r="BT145" s="387"/>
      <c r="BU145" s="387"/>
      <c r="BV145" s="387"/>
      <c r="BW145" s="388"/>
      <c r="BX145" s="391" t="s">
        <v>16</v>
      </c>
      <c r="BY145" s="387"/>
      <c r="BZ145" s="387"/>
      <c r="CA145" s="387"/>
      <c r="CB145" s="387"/>
      <c r="CC145" s="387"/>
      <c r="CD145" s="387"/>
      <c r="CE145" s="387"/>
      <c r="CF145" s="387"/>
      <c r="CG145" s="388"/>
      <c r="CH145" s="391" t="s">
        <v>17</v>
      </c>
      <c r="CI145" s="387"/>
      <c r="CJ145" s="387"/>
      <c r="CK145" s="387"/>
      <c r="CL145" s="387"/>
      <c r="CM145" s="388"/>
      <c r="CN145" s="393" t="s">
        <v>219</v>
      </c>
      <c r="CO145" s="393" t="s">
        <v>220</v>
      </c>
      <c r="CP145" s="386" t="s">
        <v>20</v>
      </c>
      <c r="CQ145" s="387"/>
      <c r="CR145" s="387"/>
      <c r="CS145" s="387"/>
      <c r="CT145" s="387"/>
      <c r="CU145" s="387"/>
      <c r="CV145" s="387"/>
      <c r="CW145" s="388"/>
      <c r="CX145" s="389" t="s">
        <v>21</v>
      </c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</row>
    <row r="146" spans="1:127" ht="106.5" customHeight="1">
      <c r="A146" s="390"/>
      <c r="B146" s="390"/>
      <c r="C146" s="390"/>
      <c r="D146" s="390"/>
      <c r="E146" s="390"/>
      <c r="F146" s="35" t="s">
        <v>22</v>
      </c>
      <c r="G146" s="36" t="s">
        <v>23</v>
      </c>
      <c r="H146" s="36" t="s">
        <v>24</v>
      </c>
      <c r="I146" s="36" t="s">
        <v>25</v>
      </c>
      <c r="J146" s="36" t="s">
        <v>26</v>
      </c>
      <c r="K146" s="36" t="s">
        <v>27</v>
      </c>
      <c r="L146" s="36" t="s">
        <v>28</v>
      </c>
      <c r="M146" s="36" t="s">
        <v>29</v>
      </c>
      <c r="N146" s="36" t="s">
        <v>30</v>
      </c>
      <c r="O146" s="36" t="s">
        <v>31</v>
      </c>
      <c r="P146" s="35" t="s">
        <v>32</v>
      </c>
      <c r="Q146" s="36" t="s">
        <v>33</v>
      </c>
      <c r="R146" s="36" t="s">
        <v>34</v>
      </c>
      <c r="S146" s="36" t="s">
        <v>35</v>
      </c>
      <c r="T146" s="36" t="s">
        <v>36</v>
      </c>
      <c r="U146" s="36" t="s">
        <v>37</v>
      </c>
      <c r="V146" s="36" t="s">
        <v>38</v>
      </c>
      <c r="W146" s="36" t="s">
        <v>39</v>
      </c>
      <c r="X146" s="36" t="s">
        <v>40</v>
      </c>
      <c r="Y146" s="36" t="s">
        <v>41</v>
      </c>
      <c r="Z146" s="35" t="s">
        <v>42</v>
      </c>
      <c r="AA146" s="36" t="s">
        <v>43</v>
      </c>
      <c r="AB146" s="37" t="s">
        <v>44</v>
      </c>
      <c r="AC146" s="36" t="s">
        <v>45</v>
      </c>
      <c r="AD146" s="36" t="s">
        <v>46</v>
      </c>
      <c r="AE146" s="36" t="s">
        <v>47</v>
      </c>
      <c r="AF146" s="36" t="s">
        <v>48</v>
      </c>
      <c r="AG146" s="36" t="s">
        <v>49</v>
      </c>
      <c r="AH146" s="36" t="s">
        <v>50</v>
      </c>
      <c r="AI146" s="35" t="s">
        <v>51</v>
      </c>
      <c r="AJ146" s="36" t="s">
        <v>52</v>
      </c>
      <c r="AK146" s="36" t="s">
        <v>53</v>
      </c>
      <c r="AL146" s="36" t="s">
        <v>54</v>
      </c>
      <c r="AM146" s="36" t="s">
        <v>55</v>
      </c>
      <c r="AN146" s="36" t="s">
        <v>56</v>
      </c>
      <c r="AO146" s="36" t="s">
        <v>57</v>
      </c>
      <c r="AP146" s="36" t="s">
        <v>58</v>
      </c>
      <c r="AQ146" s="36" t="s">
        <v>59</v>
      </c>
      <c r="AR146" s="36" t="s">
        <v>60</v>
      </c>
      <c r="AS146" s="36" t="s">
        <v>61</v>
      </c>
      <c r="AT146" s="36" t="s">
        <v>62</v>
      </c>
      <c r="AU146" s="36" t="s">
        <v>63</v>
      </c>
      <c r="AV146" s="35" t="s">
        <v>64</v>
      </c>
      <c r="AW146" s="36" t="s">
        <v>65</v>
      </c>
      <c r="AX146" s="36" t="s">
        <v>66</v>
      </c>
      <c r="AY146" s="36" t="s">
        <v>67</v>
      </c>
      <c r="AZ146" s="36" t="s">
        <v>68</v>
      </c>
      <c r="BA146" s="36" t="s">
        <v>69</v>
      </c>
      <c r="BB146" s="36" t="s">
        <v>70</v>
      </c>
      <c r="BC146" s="36" t="s">
        <v>71</v>
      </c>
      <c r="BD146" s="36" t="s">
        <v>72</v>
      </c>
      <c r="BE146" s="35" t="s">
        <v>73</v>
      </c>
      <c r="BF146" s="36" t="s">
        <v>74</v>
      </c>
      <c r="BG146" s="36" t="s">
        <v>75</v>
      </c>
      <c r="BH146" s="36" t="s">
        <v>76</v>
      </c>
      <c r="BI146" s="36" t="s">
        <v>77</v>
      </c>
      <c r="BJ146" s="36" t="s">
        <v>78</v>
      </c>
      <c r="BK146" s="36" t="s">
        <v>79</v>
      </c>
      <c r="BL146" s="36" t="s">
        <v>80</v>
      </c>
      <c r="BM146" s="36" t="s">
        <v>81</v>
      </c>
      <c r="BN146" s="36" t="s">
        <v>82</v>
      </c>
      <c r="BO146" s="35" t="s">
        <v>83</v>
      </c>
      <c r="BP146" s="36" t="s">
        <v>84</v>
      </c>
      <c r="BQ146" s="36" t="s">
        <v>85</v>
      </c>
      <c r="BR146" s="36" t="s">
        <v>86</v>
      </c>
      <c r="BS146" s="36" t="s">
        <v>87</v>
      </c>
      <c r="BT146" s="36" t="s">
        <v>88</v>
      </c>
      <c r="BU146" s="36" t="s">
        <v>89</v>
      </c>
      <c r="BV146" s="37" t="s">
        <v>90</v>
      </c>
      <c r="BW146" s="36" t="s">
        <v>91</v>
      </c>
      <c r="BX146" s="35" t="s">
        <v>92</v>
      </c>
      <c r="BY146" s="36" t="s">
        <v>93</v>
      </c>
      <c r="BZ146" s="36" t="s">
        <v>94</v>
      </c>
      <c r="CA146" s="36" t="s">
        <v>95</v>
      </c>
      <c r="CB146" s="36" t="s">
        <v>96</v>
      </c>
      <c r="CC146" s="36" t="s">
        <v>97</v>
      </c>
      <c r="CD146" s="36" t="s">
        <v>98</v>
      </c>
      <c r="CE146" s="36" t="s">
        <v>99</v>
      </c>
      <c r="CF146" s="36" t="s">
        <v>100</v>
      </c>
      <c r="CG146" s="36" t="s">
        <v>101</v>
      </c>
      <c r="CH146" s="35" t="s">
        <v>102</v>
      </c>
      <c r="CI146" s="36" t="s">
        <v>103</v>
      </c>
      <c r="CJ146" s="36" t="s">
        <v>104</v>
      </c>
      <c r="CK146" s="36" t="s">
        <v>105</v>
      </c>
      <c r="CL146" s="36" t="s">
        <v>106</v>
      </c>
      <c r="CM146" s="36" t="s">
        <v>107</v>
      </c>
      <c r="CN146" s="390"/>
      <c r="CO146" s="390"/>
      <c r="CP146" s="97" t="s">
        <v>108</v>
      </c>
      <c r="CQ146" s="97" t="s">
        <v>109</v>
      </c>
      <c r="CR146" s="97" t="s">
        <v>110</v>
      </c>
      <c r="CS146" s="97" t="s">
        <v>111</v>
      </c>
      <c r="CT146" s="97" t="s">
        <v>112</v>
      </c>
      <c r="CU146" s="97" t="s">
        <v>113</v>
      </c>
      <c r="CV146" s="97" t="s">
        <v>114</v>
      </c>
      <c r="CW146" s="97" t="s">
        <v>115</v>
      </c>
      <c r="CX146" s="390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</row>
    <row r="147" spans="1:127" ht="53.25" customHeight="1">
      <c r="A147" s="23"/>
      <c r="B147" s="160" t="s">
        <v>257</v>
      </c>
      <c r="C147" s="156"/>
      <c r="D147" s="156"/>
      <c r="E147" s="156">
        <f>SUM(E148:E156)</f>
        <v>12839000</v>
      </c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156"/>
      <c r="BS147" s="156"/>
      <c r="BT147" s="156"/>
      <c r="BU147" s="156"/>
      <c r="BV147" s="156"/>
      <c r="BW147" s="156"/>
      <c r="BX147" s="156"/>
      <c r="BY147" s="156"/>
      <c r="BZ147" s="156"/>
      <c r="CA147" s="156"/>
      <c r="CB147" s="156"/>
      <c r="CC147" s="156"/>
      <c r="CD147" s="156"/>
      <c r="CE147" s="156"/>
      <c r="CF147" s="156"/>
      <c r="CG147" s="156"/>
      <c r="CH147" s="156"/>
      <c r="CI147" s="156"/>
      <c r="CJ147" s="156"/>
      <c r="CK147" s="156"/>
      <c r="CL147" s="156"/>
      <c r="CM147" s="156"/>
      <c r="CN147" s="157"/>
      <c r="CO147" s="157"/>
      <c r="CP147" s="158"/>
      <c r="CQ147" s="158"/>
      <c r="CR147" s="158"/>
      <c r="CS147" s="158"/>
      <c r="CT147" s="158"/>
      <c r="CU147" s="158"/>
      <c r="CV147" s="158"/>
      <c r="CW147" s="158"/>
      <c r="CX147" s="157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</row>
    <row r="148" spans="1:127" ht="53.25" customHeight="1">
      <c r="A148" s="109"/>
      <c r="B148" s="104" t="s">
        <v>222</v>
      </c>
      <c r="C148" s="109"/>
      <c r="D148" s="106"/>
      <c r="E148" s="107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108"/>
      <c r="CO148" s="108"/>
      <c r="CP148" s="108"/>
      <c r="CQ148" s="108"/>
      <c r="CR148" s="108"/>
      <c r="CS148" s="108"/>
      <c r="CT148" s="108"/>
      <c r="CU148" s="108"/>
      <c r="CV148" s="108"/>
      <c r="CW148" s="108"/>
      <c r="CX148" s="108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</row>
    <row r="149" spans="1:127" ht="53.25" customHeight="1">
      <c r="A149" s="109">
        <v>1</v>
      </c>
      <c r="B149" s="181" t="s">
        <v>258</v>
      </c>
      <c r="C149" s="109" t="s">
        <v>259</v>
      </c>
      <c r="D149" s="106" t="s">
        <v>260</v>
      </c>
      <c r="E149" s="45">
        <f t="shared" ref="E149:E150" si="26">CN149</f>
        <v>640000</v>
      </c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108">
        <f>800*800</f>
        <v>640000</v>
      </c>
      <c r="CO149" s="108"/>
      <c r="CP149" s="108"/>
      <c r="CQ149" s="108"/>
      <c r="CR149" s="108"/>
      <c r="CS149" s="108"/>
      <c r="CT149" s="108"/>
      <c r="CU149" s="108"/>
      <c r="CV149" s="108"/>
      <c r="CW149" s="108"/>
      <c r="CX149" s="108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</row>
    <row r="150" spans="1:127" ht="53.25" customHeight="1">
      <c r="A150" s="109"/>
      <c r="B150" s="181"/>
      <c r="C150" s="109"/>
      <c r="D150" s="106" t="s">
        <v>261</v>
      </c>
      <c r="E150" s="45">
        <f t="shared" si="26"/>
        <v>495000</v>
      </c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108">
        <f>1650*300</f>
        <v>495000</v>
      </c>
      <c r="CO150" s="108"/>
      <c r="CP150" s="108"/>
      <c r="CQ150" s="108"/>
      <c r="CR150" s="108"/>
      <c r="CS150" s="108"/>
      <c r="CT150" s="108"/>
      <c r="CU150" s="108"/>
      <c r="CV150" s="108"/>
      <c r="CW150" s="108"/>
      <c r="CX150" s="108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</row>
    <row r="151" spans="1:127" ht="53.25" customHeight="1">
      <c r="A151" s="109"/>
      <c r="B151" s="104" t="s">
        <v>262</v>
      </c>
      <c r="C151" s="109"/>
      <c r="D151" s="106"/>
      <c r="E151" s="45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108"/>
      <c r="CO151" s="108"/>
      <c r="CP151" s="108"/>
      <c r="CQ151" s="108"/>
      <c r="CR151" s="108"/>
      <c r="CS151" s="108"/>
      <c r="CT151" s="108"/>
      <c r="CU151" s="108"/>
      <c r="CV151" s="108"/>
      <c r="CW151" s="108"/>
      <c r="CX151" s="108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</row>
    <row r="152" spans="1:127" ht="53.25" customHeight="1">
      <c r="A152" s="109">
        <v>2</v>
      </c>
      <c r="B152" s="181" t="s">
        <v>263</v>
      </c>
      <c r="C152" s="109"/>
      <c r="D152" s="106"/>
      <c r="E152" s="45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108"/>
      <c r="CO152" s="108"/>
      <c r="CP152" s="108"/>
      <c r="CQ152" s="108"/>
      <c r="CR152" s="108"/>
      <c r="CS152" s="108"/>
      <c r="CT152" s="108"/>
      <c r="CU152" s="108"/>
      <c r="CV152" s="108"/>
      <c r="CW152" s="108"/>
      <c r="CX152" s="108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</row>
    <row r="153" spans="1:127" ht="53.25" customHeight="1">
      <c r="A153" s="182"/>
      <c r="B153" s="183" t="s">
        <v>264</v>
      </c>
      <c r="C153" s="182" t="s">
        <v>265</v>
      </c>
      <c r="D153" s="184" t="s">
        <v>266</v>
      </c>
      <c r="E153" s="107">
        <f t="shared" ref="E153:E155" si="27">G153+I153+L153+N153+O153+Q153+S153+T153+U153+W153+Y153+AA153+AB153+AD153+AE153+AG153+AH153+AJ153+AM153+AN153+AO153+AQ153+AR153+AT153+AU153+AW153+AY153+AZ153+BA153+BC153+BD153+BF153+BI153+BJ153+BK153+BL153+BN153+BP153+BR153+BT153+BU153+BV153+BY153+BZ153+CA153+CC153+CD153+CE153+CF153+CG153+CI153+CJ153+CK153+CL153+CM153</f>
        <v>2717000</v>
      </c>
      <c r="F153" s="185">
        <v>0</v>
      </c>
      <c r="G153" s="185">
        <f>24700*2</f>
        <v>49400</v>
      </c>
      <c r="H153" s="185">
        <v>0</v>
      </c>
      <c r="I153" s="185">
        <f>24700*2</f>
        <v>49400</v>
      </c>
      <c r="J153" s="185">
        <v>0</v>
      </c>
      <c r="K153" s="185">
        <v>0</v>
      </c>
      <c r="L153" s="185">
        <f>24700*2</f>
        <v>49400</v>
      </c>
      <c r="M153" s="185">
        <v>0</v>
      </c>
      <c r="N153" s="185">
        <f t="shared" ref="N153:O153" si="28">24700*2</f>
        <v>49400</v>
      </c>
      <c r="O153" s="185">
        <f t="shared" si="28"/>
        <v>49400</v>
      </c>
      <c r="P153" s="185">
        <v>0</v>
      </c>
      <c r="Q153" s="185">
        <v>49400</v>
      </c>
      <c r="R153" s="185">
        <v>0</v>
      </c>
      <c r="S153" s="185">
        <v>49400</v>
      </c>
      <c r="T153" s="185">
        <f>24700*2</f>
        <v>49400</v>
      </c>
      <c r="U153" s="185">
        <v>49400</v>
      </c>
      <c r="V153" s="185">
        <v>0</v>
      </c>
      <c r="W153" s="185">
        <v>49400</v>
      </c>
      <c r="X153" s="185">
        <v>0</v>
      </c>
      <c r="Y153" s="185">
        <v>49400</v>
      </c>
      <c r="Z153" s="185">
        <v>0</v>
      </c>
      <c r="AA153" s="185">
        <v>49400</v>
      </c>
      <c r="AB153" s="185">
        <v>49400</v>
      </c>
      <c r="AC153" s="185">
        <v>0</v>
      </c>
      <c r="AD153" s="185">
        <v>49400</v>
      </c>
      <c r="AE153" s="185">
        <v>49400</v>
      </c>
      <c r="AF153" s="185">
        <v>0</v>
      </c>
      <c r="AG153" s="185">
        <v>49400</v>
      </c>
      <c r="AH153" s="185">
        <v>49400</v>
      </c>
      <c r="AI153" s="185">
        <v>0</v>
      </c>
      <c r="AJ153" s="185">
        <v>49400</v>
      </c>
      <c r="AK153" s="185">
        <v>0</v>
      </c>
      <c r="AL153" s="185">
        <v>0</v>
      </c>
      <c r="AM153" s="185">
        <v>49400</v>
      </c>
      <c r="AN153" s="185">
        <v>49400</v>
      </c>
      <c r="AO153" s="185">
        <v>49400</v>
      </c>
      <c r="AP153" s="185">
        <v>0</v>
      </c>
      <c r="AQ153" s="185">
        <v>49400</v>
      </c>
      <c r="AR153" s="185">
        <v>49400</v>
      </c>
      <c r="AS153" s="185">
        <v>0</v>
      </c>
      <c r="AT153" s="185">
        <v>49400</v>
      </c>
      <c r="AU153" s="185">
        <v>49400</v>
      </c>
      <c r="AV153" s="185">
        <v>0</v>
      </c>
      <c r="AW153" s="185">
        <v>49400</v>
      </c>
      <c r="AX153" s="185">
        <v>0</v>
      </c>
      <c r="AY153" s="185">
        <v>49400</v>
      </c>
      <c r="AZ153" s="185">
        <v>49400</v>
      </c>
      <c r="BA153" s="185">
        <v>49400</v>
      </c>
      <c r="BB153" s="185">
        <v>0</v>
      </c>
      <c r="BC153" s="185">
        <v>49400</v>
      </c>
      <c r="BD153" s="185">
        <v>49400</v>
      </c>
      <c r="BE153" s="185">
        <v>0</v>
      </c>
      <c r="BF153" s="185">
        <v>49400</v>
      </c>
      <c r="BG153" s="185">
        <v>0</v>
      </c>
      <c r="BH153" s="185">
        <v>0</v>
      </c>
      <c r="BI153" s="185">
        <v>49400</v>
      </c>
      <c r="BJ153" s="185">
        <v>49400</v>
      </c>
      <c r="BK153" s="185">
        <v>49400</v>
      </c>
      <c r="BL153" s="185">
        <v>49400</v>
      </c>
      <c r="BM153" s="185">
        <v>0</v>
      </c>
      <c r="BN153" s="185">
        <v>49400</v>
      </c>
      <c r="BO153" s="185">
        <v>0</v>
      </c>
      <c r="BP153" s="185">
        <v>49400</v>
      </c>
      <c r="BQ153" s="185">
        <v>0</v>
      </c>
      <c r="BR153" s="185">
        <v>49400</v>
      </c>
      <c r="BS153" s="185">
        <v>0</v>
      </c>
      <c r="BT153" s="185">
        <v>49400</v>
      </c>
      <c r="BU153" s="185">
        <v>49400</v>
      </c>
      <c r="BV153" s="185">
        <v>49400</v>
      </c>
      <c r="BW153" s="185">
        <v>0</v>
      </c>
      <c r="BX153" s="185">
        <v>0</v>
      </c>
      <c r="BY153" s="185">
        <v>49400</v>
      </c>
      <c r="BZ153" s="185">
        <v>49400</v>
      </c>
      <c r="CA153" s="185">
        <v>49400</v>
      </c>
      <c r="CB153" s="185">
        <v>0</v>
      </c>
      <c r="CC153" s="185">
        <v>49400</v>
      </c>
      <c r="CD153" s="185">
        <v>49400</v>
      </c>
      <c r="CE153" s="185">
        <v>49400</v>
      </c>
      <c r="CF153" s="185">
        <v>49400</v>
      </c>
      <c r="CG153" s="185">
        <v>49400</v>
      </c>
      <c r="CH153" s="185">
        <v>0</v>
      </c>
      <c r="CI153" s="185">
        <v>49400</v>
      </c>
      <c r="CJ153" s="185">
        <v>49400</v>
      </c>
      <c r="CK153" s="185">
        <v>49400</v>
      </c>
      <c r="CL153" s="185">
        <v>49400</v>
      </c>
      <c r="CM153" s="185">
        <v>49400</v>
      </c>
      <c r="CN153" s="186"/>
      <c r="CO153" s="186"/>
      <c r="CP153" s="186"/>
      <c r="CQ153" s="186"/>
      <c r="CR153" s="186"/>
      <c r="CS153" s="186"/>
      <c r="CT153" s="186"/>
      <c r="CU153" s="186"/>
      <c r="CV153" s="186"/>
      <c r="CW153" s="186"/>
      <c r="CX153" s="186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</row>
    <row r="154" spans="1:127" ht="53.25" customHeight="1">
      <c r="A154" s="182"/>
      <c r="B154" s="183" t="s">
        <v>267</v>
      </c>
      <c r="C154" s="182" t="s">
        <v>265</v>
      </c>
      <c r="D154" s="184" t="s">
        <v>268</v>
      </c>
      <c r="E154" s="107">
        <f t="shared" si="27"/>
        <v>3762000</v>
      </c>
      <c r="F154" s="185">
        <v>0</v>
      </c>
      <c r="G154" s="185">
        <f>34200*2</f>
        <v>68400</v>
      </c>
      <c r="H154" s="185">
        <v>0</v>
      </c>
      <c r="I154" s="185">
        <f>34200*2</f>
        <v>68400</v>
      </c>
      <c r="J154" s="185">
        <v>0</v>
      </c>
      <c r="K154" s="185">
        <v>0</v>
      </c>
      <c r="L154" s="185">
        <f>34200*2</f>
        <v>68400</v>
      </c>
      <c r="M154" s="185">
        <v>0</v>
      </c>
      <c r="N154" s="185">
        <f t="shared" ref="N154:O154" si="29">34200*2</f>
        <v>68400</v>
      </c>
      <c r="O154" s="185">
        <f t="shared" si="29"/>
        <v>68400</v>
      </c>
      <c r="P154" s="185">
        <v>0</v>
      </c>
      <c r="Q154" s="185">
        <v>68400</v>
      </c>
      <c r="R154" s="185">
        <v>0</v>
      </c>
      <c r="S154" s="185">
        <v>68400</v>
      </c>
      <c r="T154" s="185">
        <f>34200*2</f>
        <v>68400</v>
      </c>
      <c r="U154" s="185">
        <v>68400</v>
      </c>
      <c r="V154" s="185">
        <v>0</v>
      </c>
      <c r="W154" s="185">
        <v>68400</v>
      </c>
      <c r="X154" s="185">
        <v>0</v>
      </c>
      <c r="Y154" s="185">
        <v>68400</v>
      </c>
      <c r="Z154" s="185">
        <v>0</v>
      </c>
      <c r="AA154" s="185">
        <v>68400</v>
      </c>
      <c r="AB154" s="185">
        <v>68400</v>
      </c>
      <c r="AC154" s="185">
        <v>0</v>
      </c>
      <c r="AD154" s="185">
        <v>68400</v>
      </c>
      <c r="AE154" s="185">
        <v>68400</v>
      </c>
      <c r="AF154" s="185">
        <v>0</v>
      </c>
      <c r="AG154" s="185">
        <v>68400</v>
      </c>
      <c r="AH154" s="185">
        <v>68400</v>
      </c>
      <c r="AI154" s="185">
        <v>0</v>
      </c>
      <c r="AJ154" s="185">
        <v>68400</v>
      </c>
      <c r="AK154" s="185">
        <v>0</v>
      </c>
      <c r="AL154" s="185">
        <v>0</v>
      </c>
      <c r="AM154" s="185">
        <v>68400</v>
      </c>
      <c r="AN154" s="185">
        <v>68400</v>
      </c>
      <c r="AO154" s="185">
        <v>68400</v>
      </c>
      <c r="AP154" s="185">
        <v>0</v>
      </c>
      <c r="AQ154" s="185">
        <v>68400</v>
      </c>
      <c r="AR154" s="185">
        <v>68400</v>
      </c>
      <c r="AS154" s="185">
        <v>0</v>
      </c>
      <c r="AT154" s="185">
        <v>68400</v>
      </c>
      <c r="AU154" s="185">
        <v>68400</v>
      </c>
      <c r="AV154" s="185">
        <v>0</v>
      </c>
      <c r="AW154" s="185">
        <v>68400</v>
      </c>
      <c r="AX154" s="185">
        <v>0</v>
      </c>
      <c r="AY154" s="185">
        <v>68400</v>
      </c>
      <c r="AZ154" s="185">
        <v>68400</v>
      </c>
      <c r="BA154" s="185">
        <v>68400</v>
      </c>
      <c r="BB154" s="185">
        <v>0</v>
      </c>
      <c r="BC154" s="185">
        <v>68400</v>
      </c>
      <c r="BD154" s="185">
        <v>68400</v>
      </c>
      <c r="BE154" s="185">
        <v>0</v>
      </c>
      <c r="BF154" s="185">
        <v>68400</v>
      </c>
      <c r="BG154" s="185">
        <v>0</v>
      </c>
      <c r="BH154" s="185">
        <v>0</v>
      </c>
      <c r="BI154" s="185">
        <v>68400</v>
      </c>
      <c r="BJ154" s="185">
        <v>68400</v>
      </c>
      <c r="BK154" s="185">
        <v>68400</v>
      </c>
      <c r="BL154" s="185">
        <v>68400</v>
      </c>
      <c r="BM154" s="185">
        <v>0</v>
      </c>
      <c r="BN154" s="185">
        <v>68400</v>
      </c>
      <c r="BO154" s="185">
        <v>0</v>
      </c>
      <c r="BP154" s="185">
        <v>68400</v>
      </c>
      <c r="BQ154" s="185">
        <v>0</v>
      </c>
      <c r="BR154" s="185">
        <v>68400</v>
      </c>
      <c r="BS154" s="185">
        <v>0</v>
      </c>
      <c r="BT154" s="185">
        <v>68400</v>
      </c>
      <c r="BU154" s="185">
        <v>68400</v>
      </c>
      <c r="BV154" s="185">
        <v>68400</v>
      </c>
      <c r="BW154" s="185">
        <v>0</v>
      </c>
      <c r="BX154" s="185">
        <v>0</v>
      </c>
      <c r="BY154" s="185">
        <v>68400</v>
      </c>
      <c r="BZ154" s="185">
        <v>68400</v>
      </c>
      <c r="CA154" s="185">
        <v>68400</v>
      </c>
      <c r="CB154" s="185">
        <v>0</v>
      </c>
      <c r="CC154" s="185">
        <v>68400</v>
      </c>
      <c r="CD154" s="185">
        <v>68400</v>
      </c>
      <c r="CE154" s="185">
        <v>68400</v>
      </c>
      <c r="CF154" s="185">
        <v>68400</v>
      </c>
      <c r="CG154" s="185">
        <v>68400</v>
      </c>
      <c r="CH154" s="185">
        <v>0</v>
      </c>
      <c r="CI154" s="185">
        <v>68400</v>
      </c>
      <c r="CJ154" s="185">
        <v>68400</v>
      </c>
      <c r="CK154" s="185">
        <v>68400</v>
      </c>
      <c r="CL154" s="185">
        <v>68400</v>
      </c>
      <c r="CM154" s="185">
        <v>68400</v>
      </c>
      <c r="CN154" s="186"/>
      <c r="CO154" s="186"/>
      <c r="CP154" s="186"/>
      <c r="CQ154" s="186"/>
      <c r="CR154" s="186"/>
      <c r="CS154" s="186"/>
      <c r="CT154" s="186"/>
      <c r="CU154" s="186"/>
      <c r="CV154" s="186"/>
      <c r="CW154" s="186"/>
      <c r="CX154" s="186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</row>
    <row r="155" spans="1:127" ht="53.25" customHeight="1">
      <c r="A155" s="182"/>
      <c r="B155" s="183" t="s">
        <v>269</v>
      </c>
      <c r="C155" s="182" t="s">
        <v>265</v>
      </c>
      <c r="D155" s="184" t="s">
        <v>270</v>
      </c>
      <c r="E155" s="107">
        <f t="shared" si="27"/>
        <v>5225000</v>
      </c>
      <c r="F155" s="185">
        <v>0</v>
      </c>
      <c r="G155" s="46">
        <f>47500*2</f>
        <v>95000</v>
      </c>
      <c r="H155" s="46">
        <v>0</v>
      </c>
      <c r="I155" s="46">
        <f>47500*2</f>
        <v>95000</v>
      </c>
      <c r="J155" s="46">
        <v>0</v>
      </c>
      <c r="K155" s="46">
        <v>0</v>
      </c>
      <c r="L155" s="46">
        <f>47500*2</f>
        <v>95000</v>
      </c>
      <c r="M155" s="46">
        <v>0</v>
      </c>
      <c r="N155" s="46">
        <f t="shared" ref="N155:O155" si="30">47500*2</f>
        <v>95000</v>
      </c>
      <c r="O155" s="46">
        <f t="shared" si="30"/>
        <v>95000</v>
      </c>
      <c r="P155" s="46">
        <v>0</v>
      </c>
      <c r="Q155" s="46">
        <v>95000</v>
      </c>
      <c r="R155" s="46">
        <v>0</v>
      </c>
      <c r="S155" s="46">
        <v>95000</v>
      </c>
      <c r="T155" s="46">
        <f>47500*2</f>
        <v>95000</v>
      </c>
      <c r="U155" s="46">
        <v>95000</v>
      </c>
      <c r="V155" s="46">
        <v>0</v>
      </c>
      <c r="W155" s="46">
        <v>95000</v>
      </c>
      <c r="X155" s="46">
        <v>0</v>
      </c>
      <c r="Y155" s="46">
        <v>95000</v>
      </c>
      <c r="Z155" s="46">
        <v>0</v>
      </c>
      <c r="AA155" s="46">
        <v>95000</v>
      </c>
      <c r="AB155" s="46">
        <v>95000</v>
      </c>
      <c r="AC155" s="46">
        <v>0</v>
      </c>
      <c r="AD155" s="46">
        <v>95000</v>
      </c>
      <c r="AE155" s="46">
        <v>95000</v>
      </c>
      <c r="AF155" s="46">
        <v>0</v>
      </c>
      <c r="AG155" s="46">
        <v>95000</v>
      </c>
      <c r="AH155" s="46">
        <v>95000</v>
      </c>
      <c r="AI155" s="46">
        <v>0</v>
      </c>
      <c r="AJ155" s="46">
        <v>95000</v>
      </c>
      <c r="AK155" s="46">
        <v>0</v>
      </c>
      <c r="AL155" s="46">
        <v>0</v>
      </c>
      <c r="AM155" s="46">
        <v>95000</v>
      </c>
      <c r="AN155" s="46">
        <v>95000</v>
      </c>
      <c r="AO155" s="46">
        <v>95000</v>
      </c>
      <c r="AP155" s="46">
        <v>0</v>
      </c>
      <c r="AQ155" s="46">
        <v>95000</v>
      </c>
      <c r="AR155" s="46">
        <v>95000</v>
      </c>
      <c r="AS155" s="46">
        <v>0</v>
      </c>
      <c r="AT155" s="46">
        <v>95000</v>
      </c>
      <c r="AU155" s="46">
        <v>95000</v>
      </c>
      <c r="AV155" s="46">
        <v>0</v>
      </c>
      <c r="AW155" s="46">
        <v>95000</v>
      </c>
      <c r="AX155" s="46">
        <v>0</v>
      </c>
      <c r="AY155" s="46">
        <v>95000</v>
      </c>
      <c r="AZ155" s="46">
        <v>95000</v>
      </c>
      <c r="BA155" s="46">
        <v>95000</v>
      </c>
      <c r="BB155" s="46">
        <v>0</v>
      </c>
      <c r="BC155" s="46">
        <v>95000</v>
      </c>
      <c r="BD155" s="46">
        <v>95000</v>
      </c>
      <c r="BE155" s="46">
        <v>0</v>
      </c>
      <c r="BF155" s="46">
        <v>95000</v>
      </c>
      <c r="BG155" s="46">
        <v>0</v>
      </c>
      <c r="BH155" s="46">
        <v>0</v>
      </c>
      <c r="BI155" s="46">
        <v>95000</v>
      </c>
      <c r="BJ155" s="46">
        <v>95000</v>
      </c>
      <c r="BK155" s="46">
        <v>95000</v>
      </c>
      <c r="BL155" s="46">
        <v>95000</v>
      </c>
      <c r="BM155" s="46">
        <v>0</v>
      </c>
      <c r="BN155" s="46">
        <v>95000</v>
      </c>
      <c r="BO155" s="46">
        <v>0</v>
      </c>
      <c r="BP155" s="46">
        <v>95000</v>
      </c>
      <c r="BQ155" s="46">
        <v>0</v>
      </c>
      <c r="BR155" s="46">
        <v>95000</v>
      </c>
      <c r="BS155" s="46">
        <v>0</v>
      </c>
      <c r="BT155" s="46">
        <v>95000</v>
      </c>
      <c r="BU155" s="46">
        <v>95000</v>
      </c>
      <c r="BV155" s="46">
        <v>95000</v>
      </c>
      <c r="BW155" s="46">
        <v>0</v>
      </c>
      <c r="BX155" s="46">
        <v>0</v>
      </c>
      <c r="BY155" s="46">
        <v>95000</v>
      </c>
      <c r="BZ155" s="46">
        <v>95000</v>
      </c>
      <c r="CA155" s="46">
        <v>95000</v>
      </c>
      <c r="CB155" s="46">
        <v>0</v>
      </c>
      <c r="CC155" s="46">
        <v>95000</v>
      </c>
      <c r="CD155" s="46">
        <v>95000</v>
      </c>
      <c r="CE155" s="46">
        <v>95000</v>
      </c>
      <c r="CF155" s="46">
        <v>95000</v>
      </c>
      <c r="CG155" s="46">
        <v>95000</v>
      </c>
      <c r="CH155" s="46">
        <v>0</v>
      </c>
      <c r="CI155" s="46">
        <v>95000</v>
      </c>
      <c r="CJ155" s="46">
        <v>95000</v>
      </c>
      <c r="CK155" s="46">
        <v>95000</v>
      </c>
      <c r="CL155" s="46">
        <v>95000</v>
      </c>
      <c r="CM155" s="46">
        <v>95000</v>
      </c>
      <c r="CN155" s="108"/>
      <c r="CO155" s="108"/>
      <c r="CP155" s="108"/>
      <c r="CQ155" s="108"/>
      <c r="CR155" s="108"/>
      <c r="CS155" s="108"/>
      <c r="CT155" s="108"/>
      <c r="CU155" s="108"/>
      <c r="CV155" s="108"/>
      <c r="CW155" s="108"/>
      <c r="CX155" s="108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</row>
    <row r="156" spans="1:127" ht="53.25" customHeight="1">
      <c r="A156" s="119"/>
      <c r="B156" s="120"/>
      <c r="C156" s="119"/>
      <c r="D156" s="121"/>
      <c r="E156" s="187"/>
      <c r="F156" s="71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8"/>
      <c r="BN156" s="188"/>
      <c r="BO156" s="188"/>
      <c r="BP156" s="188"/>
      <c r="BQ156" s="188"/>
      <c r="BR156" s="188"/>
      <c r="BS156" s="188"/>
      <c r="BT156" s="188"/>
      <c r="BU156" s="188"/>
      <c r="BV156" s="188"/>
      <c r="BW156" s="188"/>
      <c r="BX156" s="188"/>
      <c r="BY156" s="188"/>
      <c r="BZ156" s="188"/>
      <c r="CA156" s="188"/>
      <c r="CB156" s="188"/>
      <c r="CC156" s="188"/>
      <c r="CD156" s="188"/>
      <c r="CE156" s="188"/>
      <c r="CF156" s="188"/>
      <c r="CG156" s="188"/>
      <c r="CH156" s="188"/>
      <c r="CI156" s="188"/>
      <c r="CJ156" s="188"/>
      <c r="CK156" s="188"/>
      <c r="CL156" s="188"/>
      <c r="CM156" s="188"/>
      <c r="CN156" s="189"/>
      <c r="CO156" s="189"/>
      <c r="CP156" s="189"/>
      <c r="CQ156" s="189"/>
      <c r="CR156" s="189"/>
      <c r="CS156" s="189"/>
      <c r="CT156" s="189"/>
      <c r="CU156" s="189"/>
      <c r="CV156" s="189"/>
      <c r="CW156" s="189"/>
      <c r="CX156" s="18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</row>
    <row r="157" spans="1:127" ht="53.25" customHeight="1">
      <c r="A157" s="163"/>
      <c r="B157" s="124"/>
      <c r="C157" s="164"/>
      <c r="D157" s="165"/>
      <c r="E157" s="127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65"/>
      <c r="BN157" s="165"/>
      <c r="BO157" s="165"/>
      <c r="BP157" s="165"/>
      <c r="BQ157" s="165"/>
      <c r="BR157" s="165"/>
      <c r="BS157" s="165"/>
      <c r="BT157" s="165"/>
      <c r="BU157" s="165"/>
      <c r="BV157" s="165"/>
      <c r="BW157" s="165"/>
      <c r="BX157" s="165"/>
      <c r="BY157" s="165"/>
      <c r="BZ157" s="165"/>
      <c r="CA157" s="165"/>
      <c r="CB157" s="165"/>
      <c r="CC157" s="165"/>
      <c r="CD157" s="165"/>
      <c r="CE157" s="165"/>
      <c r="CF157" s="165"/>
      <c r="CG157" s="165"/>
      <c r="CH157" s="165"/>
      <c r="CI157" s="165"/>
      <c r="CJ157" s="165"/>
      <c r="CK157" s="165"/>
      <c r="CL157" s="165"/>
      <c r="CM157" s="165"/>
      <c r="CN157" s="166"/>
      <c r="CO157" s="166"/>
      <c r="CP157" s="166"/>
      <c r="CQ157" s="166"/>
      <c r="CR157" s="166"/>
      <c r="CS157" s="166"/>
      <c r="CT157" s="166"/>
      <c r="CU157" s="166"/>
      <c r="CV157" s="166"/>
      <c r="CW157" s="166"/>
      <c r="CX157" s="166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</row>
    <row r="158" spans="1:127" ht="53.25" customHeight="1">
      <c r="A158" s="190"/>
      <c r="B158" s="74" t="s">
        <v>214</v>
      </c>
      <c r="C158" s="173"/>
      <c r="D158" s="75"/>
      <c r="E158" s="133">
        <f t="shared" ref="E158:CW158" si="31">SUM(E149+E150)</f>
        <v>1135000</v>
      </c>
      <c r="F158" s="133">
        <f t="shared" si="31"/>
        <v>0</v>
      </c>
      <c r="G158" s="133">
        <f t="shared" si="31"/>
        <v>0</v>
      </c>
      <c r="H158" s="133">
        <f t="shared" si="31"/>
        <v>0</v>
      </c>
      <c r="I158" s="133">
        <f t="shared" si="31"/>
        <v>0</v>
      </c>
      <c r="J158" s="133">
        <f t="shared" si="31"/>
        <v>0</v>
      </c>
      <c r="K158" s="133">
        <f t="shared" si="31"/>
        <v>0</v>
      </c>
      <c r="L158" s="133">
        <f t="shared" si="31"/>
        <v>0</v>
      </c>
      <c r="M158" s="133">
        <f t="shared" si="31"/>
        <v>0</v>
      </c>
      <c r="N158" s="133">
        <f t="shared" si="31"/>
        <v>0</v>
      </c>
      <c r="O158" s="133">
        <f t="shared" si="31"/>
        <v>0</v>
      </c>
      <c r="P158" s="133">
        <f t="shared" si="31"/>
        <v>0</v>
      </c>
      <c r="Q158" s="133">
        <f t="shared" si="31"/>
        <v>0</v>
      </c>
      <c r="R158" s="133">
        <f t="shared" si="31"/>
        <v>0</v>
      </c>
      <c r="S158" s="133">
        <f t="shared" si="31"/>
        <v>0</v>
      </c>
      <c r="T158" s="133">
        <f t="shared" si="31"/>
        <v>0</v>
      </c>
      <c r="U158" s="133">
        <f t="shared" si="31"/>
        <v>0</v>
      </c>
      <c r="V158" s="133">
        <f t="shared" si="31"/>
        <v>0</v>
      </c>
      <c r="W158" s="133">
        <f t="shared" si="31"/>
        <v>0</v>
      </c>
      <c r="X158" s="133">
        <f t="shared" si="31"/>
        <v>0</v>
      </c>
      <c r="Y158" s="133">
        <f t="shared" si="31"/>
        <v>0</v>
      </c>
      <c r="Z158" s="133">
        <f t="shared" si="31"/>
        <v>0</v>
      </c>
      <c r="AA158" s="133">
        <f t="shared" si="31"/>
        <v>0</v>
      </c>
      <c r="AB158" s="133">
        <f t="shared" si="31"/>
        <v>0</v>
      </c>
      <c r="AC158" s="133">
        <f t="shared" si="31"/>
        <v>0</v>
      </c>
      <c r="AD158" s="133">
        <f t="shared" si="31"/>
        <v>0</v>
      </c>
      <c r="AE158" s="133">
        <f t="shared" si="31"/>
        <v>0</v>
      </c>
      <c r="AF158" s="133">
        <f t="shared" si="31"/>
        <v>0</v>
      </c>
      <c r="AG158" s="133">
        <f t="shared" si="31"/>
        <v>0</v>
      </c>
      <c r="AH158" s="133">
        <f t="shared" si="31"/>
        <v>0</v>
      </c>
      <c r="AI158" s="133">
        <f t="shared" si="31"/>
        <v>0</v>
      </c>
      <c r="AJ158" s="133">
        <f t="shared" si="31"/>
        <v>0</v>
      </c>
      <c r="AK158" s="133">
        <f t="shared" si="31"/>
        <v>0</v>
      </c>
      <c r="AL158" s="133">
        <f t="shared" si="31"/>
        <v>0</v>
      </c>
      <c r="AM158" s="133">
        <f t="shared" si="31"/>
        <v>0</v>
      </c>
      <c r="AN158" s="133">
        <f t="shared" si="31"/>
        <v>0</v>
      </c>
      <c r="AO158" s="133">
        <f t="shared" si="31"/>
        <v>0</v>
      </c>
      <c r="AP158" s="133">
        <f t="shared" si="31"/>
        <v>0</v>
      </c>
      <c r="AQ158" s="133">
        <f t="shared" si="31"/>
        <v>0</v>
      </c>
      <c r="AR158" s="133">
        <f t="shared" si="31"/>
        <v>0</v>
      </c>
      <c r="AS158" s="133">
        <f t="shared" si="31"/>
        <v>0</v>
      </c>
      <c r="AT158" s="133">
        <f t="shared" si="31"/>
        <v>0</v>
      </c>
      <c r="AU158" s="133">
        <f t="shared" si="31"/>
        <v>0</v>
      </c>
      <c r="AV158" s="133">
        <f t="shared" si="31"/>
        <v>0</v>
      </c>
      <c r="AW158" s="133">
        <f t="shared" si="31"/>
        <v>0</v>
      </c>
      <c r="AX158" s="133">
        <f t="shared" si="31"/>
        <v>0</v>
      </c>
      <c r="AY158" s="133">
        <f t="shared" si="31"/>
        <v>0</v>
      </c>
      <c r="AZ158" s="133">
        <f t="shared" si="31"/>
        <v>0</v>
      </c>
      <c r="BA158" s="133">
        <f t="shared" si="31"/>
        <v>0</v>
      </c>
      <c r="BB158" s="133">
        <f t="shared" si="31"/>
        <v>0</v>
      </c>
      <c r="BC158" s="133">
        <f t="shared" si="31"/>
        <v>0</v>
      </c>
      <c r="BD158" s="133">
        <f t="shared" si="31"/>
        <v>0</v>
      </c>
      <c r="BE158" s="133">
        <f t="shared" si="31"/>
        <v>0</v>
      </c>
      <c r="BF158" s="133">
        <f t="shared" si="31"/>
        <v>0</v>
      </c>
      <c r="BG158" s="133">
        <f t="shared" si="31"/>
        <v>0</v>
      </c>
      <c r="BH158" s="133">
        <f t="shared" si="31"/>
        <v>0</v>
      </c>
      <c r="BI158" s="133">
        <f t="shared" si="31"/>
        <v>0</v>
      </c>
      <c r="BJ158" s="133">
        <f t="shared" si="31"/>
        <v>0</v>
      </c>
      <c r="BK158" s="133">
        <f t="shared" si="31"/>
        <v>0</v>
      </c>
      <c r="BL158" s="133">
        <f t="shared" si="31"/>
        <v>0</v>
      </c>
      <c r="BM158" s="133">
        <f t="shared" si="31"/>
        <v>0</v>
      </c>
      <c r="BN158" s="133">
        <f t="shared" si="31"/>
        <v>0</v>
      </c>
      <c r="BO158" s="133">
        <f t="shared" si="31"/>
        <v>0</v>
      </c>
      <c r="BP158" s="133">
        <f t="shared" si="31"/>
        <v>0</v>
      </c>
      <c r="BQ158" s="133">
        <f t="shared" si="31"/>
        <v>0</v>
      </c>
      <c r="BR158" s="133">
        <f t="shared" si="31"/>
        <v>0</v>
      </c>
      <c r="BS158" s="133">
        <f t="shared" si="31"/>
        <v>0</v>
      </c>
      <c r="BT158" s="133">
        <f t="shared" si="31"/>
        <v>0</v>
      </c>
      <c r="BU158" s="133">
        <f t="shared" si="31"/>
        <v>0</v>
      </c>
      <c r="BV158" s="133">
        <f t="shared" si="31"/>
        <v>0</v>
      </c>
      <c r="BW158" s="133">
        <f t="shared" si="31"/>
        <v>0</v>
      </c>
      <c r="BX158" s="133">
        <f t="shared" si="31"/>
        <v>0</v>
      </c>
      <c r="BY158" s="133">
        <f t="shared" si="31"/>
        <v>0</v>
      </c>
      <c r="BZ158" s="133">
        <f t="shared" si="31"/>
        <v>0</v>
      </c>
      <c r="CA158" s="133">
        <f t="shared" si="31"/>
        <v>0</v>
      </c>
      <c r="CB158" s="133">
        <f t="shared" si="31"/>
        <v>0</v>
      </c>
      <c r="CC158" s="133">
        <f t="shared" si="31"/>
        <v>0</v>
      </c>
      <c r="CD158" s="133">
        <f t="shared" si="31"/>
        <v>0</v>
      </c>
      <c r="CE158" s="133">
        <f t="shared" si="31"/>
        <v>0</v>
      </c>
      <c r="CF158" s="133">
        <f t="shared" si="31"/>
        <v>0</v>
      </c>
      <c r="CG158" s="133">
        <f t="shared" si="31"/>
        <v>0</v>
      </c>
      <c r="CH158" s="133">
        <f t="shared" si="31"/>
        <v>0</v>
      </c>
      <c r="CI158" s="133">
        <f t="shared" si="31"/>
        <v>0</v>
      </c>
      <c r="CJ158" s="133">
        <f t="shared" si="31"/>
        <v>0</v>
      </c>
      <c r="CK158" s="133">
        <f t="shared" si="31"/>
        <v>0</v>
      </c>
      <c r="CL158" s="133">
        <f t="shared" si="31"/>
        <v>0</v>
      </c>
      <c r="CM158" s="133">
        <f t="shared" si="31"/>
        <v>0</v>
      </c>
      <c r="CN158" s="175">
        <f t="shared" si="31"/>
        <v>1135000</v>
      </c>
      <c r="CO158" s="175">
        <f t="shared" si="31"/>
        <v>0</v>
      </c>
      <c r="CP158" s="175">
        <f t="shared" si="31"/>
        <v>0</v>
      </c>
      <c r="CQ158" s="175">
        <f t="shared" si="31"/>
        <v>0</v>
      </c>
      <c r="CR158" s="175">
        <f t="shared" si="31"/>
        <v>0</v>
      </c>
      <c r="CS158" s="175">
        <f t="shared" si="31"/>
        <v>0</v>
      </c>
      <c r="CT158" s="175">
        <f t="shared" si="31"/>
        <v>0</v>
      </c>
      <c r="CU158" s="175">
        <f t="shared" si="31"/>
        <v>0</v>
      </c>
      <c r="CV158" s="175">
        <f t="shared" si="31"/>
        <v>0</v>
      </c>
      <c r="CW158" s="175">
        <f t="shared" si="31"/>
        <v>0</v>
      </c>
      <c r="CX158" s="175"/>
      <c r="CY158" s="73"/>
      <c r="CZ158" s="73"/>
      <c r="DA158" s="73"/>
      <c r="DB158" s="73"/>
      <c r="DC158" s="73"/>
      <c r="DD158" s="73"/>
      <c r="DE158" s="73"/>
      <c r="DF158" s="73"/>
      <c r="DG158" s="73"/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</row>
    <row r="159" spans="1:127" ht="53.25" customHeight="1">
      <c r="A159" s="190"/>
      <c r="B159" s="76" t="s">
        <v>263</v>
      </c>
      <c r="C159" s="168"/>
      <c r="D159" s="77"/>
      <c r="E159" s="170">
        <f t="shared" ref="E159:CW159" si="32">SUM(E153+E154+E155)</f>
        <v>11704000</v>
      </c>
      <c r="F159" s="170">
        <f t="shared" si="32"/>
        <v>0</v>
      </c>
      <c r="G159" s="170">
        <f t="shared" si="32"/>
        <v>212800</v>
      </c>
      <c r="H159" s="170">
        <f t="shared" si="32"/>
        <v>0</v>
      </c>
      <c r="I159" s="170">
        <f t="shared" si="32"/>
        <v>212800</v>
      </c>
      <c r="J159" s="170">
        <f t="shared" si="32"/>
        <v>0</v>
      </c>
      <c r="K159" s="170">
        <f t="shared" si="32"/>
        <v>0</v>
      </c>
      <c r="L159" s="170">
        <f t="shared" si="32"/>
        <v>212800</v>
      </c>
      <c r="M159" s="170">
        <f t="shared" si="32"/>
        <v>0</v>
      </c>
      <c r="N159" s="170">
        <f t="shared" si="32"/>
        <v>212800</v>
      </c>
      <c r="O159" s="170">
        <f t="shared" si="32"/>
        <v>212800</v>
      </c>
      <c r="P159" s="170">
        <f t="shared" si="32"/>
        <v>0</v>
      </c>
      <c r="Q159" s="170">
        <f t="shared" si="32"/>
        <v>212800</v>
      </c>
      <c r="R159" s="170">
        <f t="shared" si="32"/>
        <v>0</v>
      </c>
      <c r="S159" s="170">
        <f t="shared" si="32"/>
        <v>212800</v>
      </c>
      <c r="T159" s="170">
        <f t="shared" si="32"/>
        <v>212800</v>
      </c>
      <c r="U159" s="170">
        <f t="shared" si="32"/>
        <v>212800</v>
      </c>
      <c r="V159" s="170">
        <f t="shared" si="32"/>
        <v>0</v>
      </c>
      <c r="W159" s="170">
        <f t="shared" si="32"/>
        <v>212800</v>
      </c>
      <c r="X159" s="170">
        <f t="shared" si="32"/>
        <v>0</v>
      </c>
      <c r="Y159" s="170">
        <f t="shared" si="32"/>
        <v>212800</v>
      </c>
      <c r="Z159" s="170">
        <f t="shared" si="32"/>
        <v>0</v>
      </c>
      <c r="AA159" s="170">
        <f t="shared" si="32"/>
        <v>212800</v>
      </c>
      <c r="AB159" s="170">
        <f t="shared" si="32"/>
        <v>212800</v>
      </c>
      <c r="AC159" s="170">
        <f t="shared" si="32"/>
        <v>0</v>
      </c>
      <c r="AD159" s="170">
        <f t="shared" si="32"/>
        <v>212800</v>
      </c>
      <c r="AE159" s="170">
        <f t="shared" si="32"/>
        <v>212800</v>
      </c>
      <c r="AF159" s="170">
        <f t="shared" si="32"/>
        <v>0</v>
      </c>
      <c r="AG159" s="170">
        <f t="shared" si="32"/>
        <v>212800</v>
      </c>
      <c r="AH159" s="170">
        <f t="shared" si="32"/>
        <v>212800</v>
      </c>
      <c r="AI159" s="170">
        <f t="shared" si="32"/>
        <v>0</v>
      </c>
      <c r="AJ159" s="170">
        <f t="shared" si="32"/>
        <v>212800</v>
      </c>
      <c r="AK159" s="170">
        <f t="shared" si="32"/>
        <v>0</v>
      </c>
      <c r="AL159" s="170">
        <f t="shared" si="32"/>
        <v>0</v>
      </c>
      <c r="AM159" s="170">
        <f t="shared" si="32"/>
        <v>212800</v>
      </c>
      <c r="AN159" s="170">
        <f t="shared" si="32"/>
        <v>212800</v>
      </c>
      <c r="AO159" s="170">
        <f t="shared" si="32"/>
        <v>212800</v>
      </c>
      <c r="AP159" s="170">
        <f t="shared" si="32"/>
        <v>0</v>
      </c>
      <c r="AQ159" s="170">
        <f t="shared" si="32"/>
        <v>212800</v>
      </c>
      <c r="AR159" s="170">
        <f t="shared" si="32"/>
        <v>212800</v>
      </c>
      <c r="AS159" s="170">
        <f t="shared" si="32"/>
        <v>0</v>
      </c>
      <c r="AT159" s="170">
        <f t="shared" si="32"/>
        <v>212800</v>
      </c>
      <c r="AU159" s="170">
        <f t="shared" si="32"/>
        <v>212800</v>
      </c>
      <c r="AV159" s="170">
        <f t="shared" si="32"/>
        <v>0</v>
      </c>
      <c r="AW159" s="170">
        <f t="shared" si="32"/>
        <v>212800</v>
      </c>
      <c r="AX159" s="170">
        <f t="shared" si="32"/>
        <v>0</v>
      </c>
      <c r="AY159" s="170">
        <f t="shared" si="32"/>
        <v>212800</v>
      </c>
      <c r="AZ159" s="170">
        <f t="shared" si="32"/>
        <v>212800</v>
      </c>
      <c r="BA159" s="170">
        <f t="shared" si="32"/>
        <v>212800</v>
      </c>
      <c r="BB159" s="170">
        <f t="shared" si="32"/>
        <v>0</v>
      </c>
      <c r="BC159" s="170">
        <f t="shared" si="32"/>
        <v>212800</v>
      </c>
      <c r="BD159" s="170">
        <f t="shared" si="32"/>
        <v>212800</v>
      </c>
      <c r="BE159" s="170">
        <f t="shared" si="32"/>
        <v>0</v>
      </c>
      <c r="BF159" s="170">
        <f t="shared" si="32"/>
        <v>212800</v>
      </c>
      <c r="BG159" s="170">
        <f t="shared" si="32"/>
        <v>0</v>
      </c>
      <c r="BH159" s="170">
        <f t="shared" si="32"/>
        <v>0</v>
      </c>
      <c r="BI159" s="170">
        <f t="shared" si="32"/>
        <v>212800</v>
      </c>
      <c r="BJ159" s="170">
        <f t="shared" si="32"/>
        <v>212800</v>
      </c>
      <c r="BK159" s="170">
        <f t="shared" si="32"/>
        <v>212800</v>
      </c>
      <c r="BL159" s="170">
        <f t="shared" si="32"/>
        <v>212800</v>
      </c>
      <c r="BM159" s="170">
        <f t="shared" si="32"/>
        <v>0</v>
      </c>
      <c r="BN159" s="170">
        <f t="shared" si="32"/>
        <v>212800</v>
      </c>
      <c r="BO159" s="170">
        <f t="shared" si="32"/>
        <v>0</v>
      </c>
      <c r="BP159" s="170">
        <f t="shared" si="32"/>
        <v>212800</v>
      </c>
      <c r="BQ159" s="170">
        <f t="shared" si="32"/>
        <v>0</v>
      </c>
      <c r="BR159" s="170">
        <f t="shared" si="32"/>
        <v>212800</v>
      </c>
      <c r="BS159" s="170">
        <f t="shared" si="32"/>
        <v>0</v>
      </c>
      <c r="BT159" s="170">
        <f t="shared" si="32"/>
        <v>212800</v>
      </c>
      <c r="BU159" s="170">
        <f t="shared" si="32"/>
        <v>212800</v>
      </c>
      <c r="BV159" s="170">
        <f t="shared" si="32"/>
        <v>212800</v>
      </c>
      <c r="BW159" s="170">
        <f t="shared" si="32"/>
        <v>0</v>
      </c>
      <c r="BX159" s="170">
        <f t="shared" si="32"/>
        <v>0</v>
      </c>
      <c r="BY159" s="170">
        <f t="shared" si="32"/>
        <v>212800</v>
      </c>
      <c r="BZ159" s="170">
        <f t="shared" si="32"/>
        <v>212800</v>
      </c>
      <c r="CA159" s="170">
        <f t="shared" si="32"/>
        <v>212800</v>
      </c>
      <c r="CB159" s="170">
        <f t="shared" si="32"/>
        <v>0</v>
      </c>
      <c r="CC159" s="170">
        <f t="shared" si="32"/>
        <v>212800</v>
      </c>
      <c r="CD159" s="170">
        <f t="shared" si="32"/>
        <v>212800</v>
      </c>
      <c r="CE159" s="170">
        <f t="shared" si="32"/>
        <v>212800</v>
      </c>
      <c r="CF159" s="170">
        <f t="shared" si="32"/>
        <v>212800</v>
      </c>
      <c r="CG159" s="170">
        <f t="shared" si="32"/>
        <v>212800</v>
      </c>
      <c r="CH159" s="170">
        <f t="shared" si="32"/>
        <v>0</v>
      </c>
      <c r="CI159" s="170">
        <f t="shared" si="32"/>
        <v>212800</v>
      </c>
      <c r="CJ159" s="170">
        <f t="shared" si="32"/>
        <v>212800</v>
      </c>
      <c r="CK159" s="170">
        <f t="shared" si="32"/>
        <v>212800</v>
      </c>
      <c r="CL159" s="170">
        <f t="shared" si="32"/>
        <v>212800</v>
      </c>
      <c r="CM159" s="170">
        <f t="shared" si="32"/>
        <v>212800</v>
      </c>
      <c r="CN159" s="171">
        <f t="shared" si="32"/>
        <v>0</v>
      </c>
      <c r="CO159" s="171">
        <f t="shared" si="32"/>
        <v>0</v>
      </c>
      <c r="CP159" s="171">
        <f t="shared" si="32"/>
        <v>0</v>
      </c>
      <c r="CQ159" s="171">
        <f t="shared" si="32"/>
        <v>0</v>
      </c>
      <c r="CR159" s="171">
        <f t="shared" si="32"/>
        <v>0</v>
      </c>
      <c r="CS159" s="171">
        <f t="shared" si="32"/>
        <v>0</v>
      </c>
      <c r="CT159" s="171">
        <f t="shared" si="32"/>
        <v>0</v>
      </c>
      <c r="CU159" s="171">
        <f t="shared" si="32"/>
        <v>0</v>
      </c>
      <c r="CV159" s="171">
        <f t="shared" si="32"/>
        <v>0</v>
      </c>
      <c r="CW159" s="171">
        <f t="shared" si="32"/>
        <v>0</v>
      </c>
      <c r="CX159" s="171"/>
      <c r="CY159" s="73"/>
      <c r="CZ159" s="73"/>
      <c r="DA159" s="73"/>
      <c r="DB159" s="73"/>
      <c r="DC159" s="73"/>
      <c r="DD159" s="73"/>
      <c r="DE159" s="73"/>
      <c r="DF159" s="73"/>
      <c r="DG159" s="73"/>
      <c r="DH159" s="73"/>
      <c r="DI159" s="73"/>
      <c r="DJ159" s="73"/>
      <c r="DK159" s="73"/>
      <c r="DL159" s="73"/>
      <c r="DM159" s="73"/>
      <c r="DN159" s="73"/>
      <c r="DO159" s="73"/>
      <c r="DP159" s="73"/>
      <c r="DQ159" s="73"/>
      <c r="DR159" s="73"/>
      <c r="DS159" s="73"/>
      <c r="DT159" s="73"/>
      <c r="DU159" s="73"/>
      <c r="DV159" s="73"/>
      <c r="DW159" s="73"/>
    </row>
    <row r="160" spans="1:127" ht="53.25" customHeight="1">
      <c r="A160" s="190"/>
      <c r="B160" s="81" t="s">
        <v>215</v>
      </c>
      <c r="C160" s="177"/>
      <c r="D160" s="82"/>
      <c r="E160" s="179">
        <f t="shared" ref="E160:CW160" si="33">SUM(E158+E159)</f>
        <v>12839000</v>
      </c>
      <c r="F160" s="179">
        <f t="shared" si="33"/>
        <v>0</v>
      </c>
      <c r="G160" s="179">
        <f t="shared" si="33"/>
        <v>212800</v>
      </c>
      <c r="H160" s="179">
        <f t="shared" si="33"/>
        <v>0</v>
      </c>
      <c r="I160" s="179">
        <f t="shared" si="33"/>
        <v>212800</v>
      </c>
      <c r="J160" s="179">
        <f t="shared" si="33"/>
        <v>0</v>
      </c>
      <c r="K160" s="179">
        <f t="shared" si="33"/>
        <v>0</v>
      </c>
      <c r="L160" s="179">
        <f t="shared" si="33"/>
        <v>212800</v>
      </c>
      <c r="M160" s="179">
        <f t="shared" si="33"/>
        <v>0</v>
      </c>
      <c r="N160" s="179">
        <f t="shared" si="33"/>
        <v>212800</v>
      </c>
      <c r="O160" s="179">
        <f t="shared" si="33"/>
        <v>212800</v>
      </c>
      <c r="P160" s="179">
        <f t="shared" si="33"/>
        <v>0</v>
      </c>
      <c r="Q160" s="179">
        <f t="shared" si="33"/>
        <v>212800</v>
      </c>
      <c r="R160" s="179">
        <f t="shared" si="33"/>
        <v>0</v>
      </c>
      <c r="S160" s="179">
        <f t="shared" si="33"/>
        <v>212800</v>
      </c>
      <c r="T160" s="179">
        <f t="shared" si="33"/>
        <v>212800</v>
      </c>
      <c r="U160" s="179">
        <f t="shared" si="33"/>
        <v>212800</v>
      </c>
      <c r="V160" s="179">
        <f t="shared" si="33"/>
        <v>0</v>
      </c>
      <c r="W160" s="179">
        <f t="shared" si="33"/>
        <v>212800</v>
      </c>
      <c r="X160" s="179">
        <f t="shared" si="33"/>
        <v>0</v>
      </c>
      <c r="Y160" s="179">
        <f t="shared" si="33"/>
        <v>212800</v>
      </c>
      <c r="Z160" s="179">
        <f t="shared" si="33"/>
        <v>0</v>
      </c>
      <c r="AA160" s="179">
        <f t="shared" si="33"/>
        <v>212800</v>
      </c>
      <c r="AB160" s="179">
        <f t="shared" si="33"/>
        <v>212800</v>
      </c>
      <c r="AC160" s="179">
        <f t="shared" si="33"/>
        <v>0</v>
      </c>
      <c r="AD160" s="179">
        <f t="shared" si="33"/>
        <v>212800</v>
      </c>
      <c r="AE160" s="179">
        <f t="shared" si="33"/>
        <v>212800</v>
      </c>
      <c r="AF160" s="179">
        <f t="shared" si="33"/>
        <v>0</v>
      </c>
      <c r="AG160" s="179">
        <f t="shared" si="33"/>
        <v>212800</v>
      </c>
      <c r="AH160" s="179">
        <f t="shared" si="33"/>
        <v>212800</v>
      </c>
      <c r="AI160" s="179">
        <f t="shared" si="33"/>
        <v>0</v>
      </c>
      <c r="AJ160" s="179">
        <f t="shared" si="33"/>
        <v>212800</v>
      </c>
      <c r="AK160" s="179">
        <f t="shared" si="33"/>
        <v>0</v>
      </c>
      <c r="AL160" s="179">
        <f t="shared" si="33"/>
        <v>0</v>
      </c>
      <c r="AM160" s="179">
        <f t="shared" si="33"/>
        <v>212800</v>
      </c>
      <c r="AN160" s="179">
        <f t="shared" si="33"/>
        <v>212800</v>
      </c>
      <c r="AO160" s="179">
        <f t="shared" si="33"/>
        <v>212800</v>
      </c>
      <c r="AP160" s="179">
        <f t="shared" si="33"/>
        <v>0</v>
      </c>
      <c r="AQ160" s="179">
        <f t="shared" si="33"/>
        <v>212800</v>
      </c>
      <c r="AR160" s="179">
        <f t="shared" si="33"/>
        <v>212800</v>
      </c>
      <c r="AS160" s="179">
        <f t="shared" si="33"/>
        <v>0</v>
      </c>
      <c r="AT160" s="179">
        <f t="shared" si="33"/>
        <v>212800</v>
      </c>
      <c r="AU160" s="179">
        <f t="shared" si="33"/>
        <v>212800</v>
      </c>
      <c r="AV160" s="179">
        <f t="shared" si="33"/>
        <v>0</v>
      </c>
      <c r="AW160" s="179">
        <f t="shared" si="33"/>
        <v>212800</v>
      </c>
      <c r="AX160" s="179">
        <f t="shared" si="33"/>
        <v>0</v>
      </c>
      <c r="AY160" s="179">
        <f t="shared" si="33"/>
        <v>212800</v>
      </c>
      <c r="AZ160" s="179">
        <f t="shared" si="33"/>
        <v>212800</v>
      </c>
      <c r="BA160" s="179">
        <f t="shared" si="33"/>
        <v>212800</v>
      </c>
      <c r="BB160" s="179">
        <f t="shared" si="33"/>
        <v>0</v>
      </c>
      <c r="BC160" s="179">
        <f t="shared" si="33"/>
        <v>212800</v>
      </c>
      <c r="BD160" s="179">
        <f t="shared" si="33"/>
        <v>212800</v>
      </c>
      <c r="BE160" s="179">
        <f t="shared" si="33"/>
        <v>0</v>
      </c>
      <c r="BF160" s="179">
        <f t="shared" si="33"/>
        <v>212800</v>
      </c>
      <c r="BG160" s="179">
        <f t="shared" si="33"/>
        <v>0</v>
      </c>
      <c r="BH160" s="179">
        <f t="shared" si="33"/>
        <v>0</v>
      </c>
      <c r="BI160" s="179">
        <f t="shared" si="33"/>
        <v>212800</v>
      </c>
      <c r="BJ160" s="179">
        <f t="shared" si="33"/>
        <v>212800</v>
      </c>
      <c r="BK160" s="179">
        <f t="shared" si="33"/>
        <v>212800</v>
      </c>
      <c r="BL160" s="179">
        <f t="shared" si="33"/>
        <v>212800</v>
      </c>
      <c r="BM160" s="179">
        <f t="shared" si="33"/>
        <v>0</v>
      </c>
      <c r="BN160" s="179">
        <f t="shared" si="33"/>
        <v>212800</v>
      </c>
      <c r="BO160" s="179">
        <f t="shared" si="33"/>
        <v>0</v>
      </c>
      <c r="BP160" s="179">
        <f t="shared" si="33"/>
        <v>212800</v>
      </c>
      <c r="BQ160" s="179">
        <f t="shared" si="33"/>
        <v>0</v>
      </c>
      <c r="BR160" s="179">
        <f t="shared" si="33"/>
        <v>212800</v>
      </c>
      <c r="BS160" s="179">
        <f t="shared" si="33"/>
        <v>0</v>
      </c>
      <c r="BT160" s="179">
        <f t="shared" si="33"/>
        <v>212800</v>
      </c>
      <c r="BU160" s="179">
        <f t="shared" si="33"/>
        <v>212800</v>
      </c>
      <c r="BV160" s="179">
        <f t="shared" si="33"/>
        <v>212800</v>
      </c>
      <c r="BW160" s="179">
        <f t="shared" si="33"/>
        <v>0</v>
      </c>
      <c r="BX160" s="179">
        <f t="shared" si="33"/>
        <v>0</v>
      </c>
      <c r="BY160" s="179">
        <f t="shared" si="33"/>
        <v>212800</v>
      </c>
      <c r="BZ160" s="179">
        <f t="shared" si="33"/>
        <v>212800</v>
      </c>
      <c r="CA160" s="179">
        <f t="shared" si="33"/>
        <v>212800</v>
      </c>
      <c r="CB160" s="179">
        <f t="shared" si="33"/>
        <v>0</v>
      </c>
      <c r="CC160" s="179">
        <f t="shared" si="33"/>
        <v>212800</v>
      </c>
      <c r="CD160" s="179">
        <f t="shared" si="33"/>
        <v>212800</v>
      </c>
      <c r="CE160" s="179">
        <f t="shared" si="33"/>
        <v>212800</v>
      </c>
      <c r="CF160" s="179">
        <f t="shared" si="33"/>
        <v>212800</v>
      </c>
      <c r="CG160" s="179">
        <f t="shared" si="33"/>
        <v>212800</v>
      </c>
      <c r="CH160" s="179">
        <f t="shared" si="33"/>
        <v>0</v>
      </c>
      <c r="CI160" s="179">
        <f t="shared" si="33"/>
        <v>212800</v>
      </c>
      <c r="CJ160" s="179">
        <f t="shared" si="33"/>
        <v>212800</v>
      </c>
      <c r="CK160" s="179">
        <f t="shared" si="33"/>
        <v>212800</v>
      </c>
      <c r="CL160" s="179">
        <f t="shared" si="33"/>
        <v>212800</v>
      </c>
      <c r="CM160" s="179">
        <f t="shared" si="33"/>
        <v>212800</v>
      </c>
      <c r="CN160" s="180">
        <f t="shared" si="33"/>
        <v>1135000</v>
      </c>
      <c r="CO160" s="180">
        <f t="shared" si="33"/>
        <v>0</v>
      </c>
      <c r="CP160" s="180">
        <f t="shared" si="33"/>
        <v>0</v>
      </c>
      <c r="CQ160" s="180">
        <f t="shared" si="33"/>
        <v>0</v>
      </c>
      <c r="CR160" s="180">
        <f t="shared" si="33"/>
        <v>0</v>
      </c>
      <c r="CS160" s="180">
        <f t="shared" si="33"/>
        <v>0</v>
      </c>
      <c r="CT160" s="180">
        <f t="shared" si="33"/>
        <v>0</v>
      </c>
      <c r="CU160" s="180">
        <f t="shared" si="33"/>
        <v>0</v>
      </c>
      <c r="CV160" s="180">
        <f t="shared" si="33"/>
        <v>0</v>
      </c>
      <c r="CW160" s="180">
        <f t="shared" si="33"/>
        <v>0</v>
      </c>
      <c r="CX160" s="180"/>
      <c r="CY160" s="73"/>
      <c r="CZ160" s="73"/>
      <c r="DA160" s="73"/>
      <c r="DB160" s="73"/>
      <c r="DC160" s="73"/>
      <c r="DD160" s="73"/>
      <c r="DE160" s="73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3"/>
      <c r="DQ160" s="73"/>
      <c r="DR160" s="73"/>
      <c r="DS160" s="73"/>
      <c r="DT160" s="73"/>
      <c r="DU160" s="73"/>
      <c r="DV160" s="73"/>
      <c r="DW160" s="73"/>
    </row>
    <row r="161" spans="1:127" ht="53.25" customHeight="1">
      <c r="A161" s="191"/>
      <c r="B161" s="192" t="s">
        <v>271</v>
      </c>
      <c r="C161" s="193"/>
      <c r="D161" s="39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194"/>
      <c r="CO161" s="194"/>
      <c r="CP161" s="194"/>
      <c r="CQ161" s="194"/>
      <c r="CR161" s="194"/>
      <c r="CS161" s="194"/>
      <c r="CT161" s="194"/>
      <c r="CU161" s="194"/>
      <c r="CV161" s="194"/>
      <c r="CW161" s="194"/>
      <c r="CX161" s="194"/>
      <c r="CY161" s="73"/>
      <c r="CZ161" s="73"/>
      <c r="DA161" s="73"/>
      <c r="DB161" s="73"/>
      <c r="DC161" s="73"/>
      <c r="DD161" s="73"/>
      <c r="DE161" s="73"/>
      <c r="DF161" s="73"/>
      <c r="DG161" s="73"/>
      <c r="DH161" s="73"/>
      <c r="DI161" s="73"/>
      <c r="DJ161" s="73"/>
      <c r="DK161" s="73"/>
      <c r="DL161" s="73"/>
      <c r="DM161" s="73"/>
      <c r="DN161" s="73"/>
      <c r="DO161" s="73"/>
      <c r="DP161" s="73"/>
      <c r="DQ161" s="73"/>
      <c r="DR161" s="73"/>
      <c r="DS161" s="73"/>
      <c r="DT161" s="73"/>
      <c r="DU161" s="73"/>
      <c r="DV161" s="73"/>
      <c r="DW161" s="73"/>
    </row>
    <row r="162" spans="1:127" ht="53.25" customHeight="1">
      <c r="A162" s="21"/>
      <c r="B162" s="21" t="s">
        <v>272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</row>
    <row r="163" spans="1:127" ht="53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</row>
    <row r="164" spans="1:127" ht="107.25" customHeight="1">
      <c r="A164" s="90"/>
      <c r="B164" s="26" t="s">
        <v>273</v>
      </c>
      <c r="C164" s="27"/>
      <c r="D164" s="27"/>
      <c r="E164" s="28"/>
      <c r="F164" s="27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30"/>
      <c r="CO164" s="30"/>
      <c r="CP164" s="31"/>
      <c r="CQ164" s="31"/>
      <c r="CR164" s="31"/>
      <c r="CS164" s="31"/>
      <c r="CT164" s="31"/>
      <c r="CU164" s="31"/>
      <c r="CV164" s="31"/>
      <c r="CW164" s="31"/>
      <c r="CX164" s="3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</row>
    <row r="165" spans="1:127" ht="53.25" customHeight="1">
      <c r="A165" s="400" t="s">
        <v>4</v>
      </c>
      <c r="B165" s="400" t="s">
        <v>5</v>
      </c>
      <c r="C165" s="400" t="s">
        <v>6</v>
      </c>
      <c r="D165" s="400" t="s">
        <v>7</v>
      </c>
      <c r="E165" s="409" t="s">
        <v>8</v>
      </c>
      <c r="F165" s="410" t="s">
        <v>9</v>
      </c>
      <c r="G165" s="387"/>
      <c r="H165" s="387"/>
      <c r="I165" s="387"/>
      <c r="J165" s="387"/>
      <c r="K165" s="387"/>
      <c r="L165" s="387"/>
      <c r="M165" s="387"/>
      <c r="N165" s="387"/>
      <c r="O165" s="388"/>
      <c r="P165" s="408" t="s">
        <v>10</v>
      </c>
      <c r="Q165" s="387"/>
      <c r="R165" s="387"/>
      <c r="S165" s="387"/>
      <c r="T165" s="387"/>
      <c r="U165" s="387"/>
      <c r="V165" s="387"/>
      <c r="W165" s="387"/>
      <c r="X165" s="387"/>
      <c r="Y165" s="388"/>
      <c r="Z165" s="407" t="s">
        <v>11</v>
      </c>
      <c r="AA165" s="387"/>
      <c r="AB165" s="387"/>
      <c r="AC165" s="387"/>
      <c r="AD165" s="387"/>
      <c r="AE165" s="387"/>
      <c r="AF165" s="387"/>
      <c r="AG165" s="387"/>
      <c r="AH165" s="388"/>
      <c r="AI165" s="408" t="s">
        <v>12</v>
      </c>
      <c r="AJ165" s="387"/>
      <c r="AK165" s="387"/>
      <c r="AL165" s="387"/>
      <c r="AM165" s="387"/>
      <c r="AN165" s="387"/>
      <c r="AO165" s="387"/>
      <c r="AP165" s="387"/>
      <c r="AQ165" s="387"/>
      <c r="AR165" s="387"/>
      <c r="AS165" s="387"/>
      <c r="AT165" s="387"/>
      <c r="AU165" s="388"/>
      <c r="AV165" s="408" t="s">
        <v>13</v>
      </c>
      <c r="AW165" s="387"/>
      <c r="AX165" s="387"/>
      <c r="AY165" s="387"/>
      <c r="AZ165" s="387"/>
      <c r="BA165" s="387"/>
      <c r="BB165" s="387"/>
      <c r="BC165" s="387"/>
      <c r="BD165" s="388"/>
      <c r="BE165" s="391" t="s">
        <v>14</v>
      </c>
      <c r="BF165" s="387"/>
      <c r="BG165" s="387"/>
      <c r="BH165" s="387"/>
      <c r="BI165" s="387"/>
      <c r="BJ165" s="387"/>
      <c r="BK165" s="387"/>
      <c r="BL165" s="387"/>
      <c r="BM165" s="387"/>
      <c r="BN165" s="388"/>
      <c r="BO165" s="392" t="s">
        <v>15</v>
      </c>
      <c r="BP165" s="387"/>
      <c r="BQ165" s="387"/>
      <c r="BR165" s="387"/>
      <c r="BS165" s="387"/>
      <c r="BT165" s="387"/>
      <c r="BU165" s="387"/>
      <c r="BV165" s="387"/>
      <c r="BW165" s="388"/>
      <c r="BX165" s="391" t="s">
        <v>16</v>
      </c>
      <c r="BY165" s="387"/>
      <c r="BZ165" s="387"/>
      <c r="CA165" s="387"/>
      <c r="CB165" s="387"/>
      <c r="CC165" s="387"/>
      <c r="CD165" s="387"/>
      <c r="CE165" s="387"/>
      <c r="CF165" s="387"/>
      <c r="CG165" s="388"/>
      <c r="CH165" s="140" t="s">
        <v>17</v>
      </c>
      <c r="CI165" s="141"/>
      <c r="CJ165" s="141"/>
      <c r="CK165" s="141"/>
      <c r="CL165" s="141"/>
      <c r="CM165" s="142"/>
      <c r="CN165" s="393" t="s">
        <v>219</v>
      </c>
      <c r="CO165" s="393" t="s">
        <v>220</v>
      </c>
      <c r="CP165" s="386" t="s">
        <v>20</v>
      </c>
      <c r="CQ165" s="387"/>
      <c r="CR165" s="387"/>
      <c r="CS165" s="387"/>
      <c r="CT165" s="387"/>
      <c r="CU165" s="387"/>
      <c r="CV165" s="387"/>
      <c r="CW165" s="388"/>
      <c r="CX165" s="389" t="s">
        <v>21</v>
      </c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</row>
    <row r="166" spans="1:127" ht="106.5" customHeight="1">
      <c r="A166" s="390"/>
      <c r="B166" s="390"/>
      <c r="C166" s="390"/>
      <c r="D166" s="390"/>
      <c r="E166" s="390"/>
      <c r="F166" s="195" t="s">
        <v>22</v>
      </c>
      <c r="G166" s="196" t="s">
        <v>23</v>
      </c>
      <c r="H166" s="196" t="s">
        <v>24</v>
      </c>
      <c r="I166" s="196" t="s">
        <v>25</v>
      </c>
      <c r="J166" s="196" t="s">
        <v>26</v>
      </c>
      <c r="K166" s="196" t="s">
        <v>27</v>
      </c>
      <c r="L166" s="196" t="s">
        <v>28</v>
      </c>
      <c r="M166" s="196" t="s">
        <v>29</v>
      </c>
      <c r="N166" s="196" t="s">
        <v>30</v>
      </c>
      <c r="O166" s="196" t="s">
        <v>31</v>
      </c>
      <c r="P166" s="195" t="s">
        <v>32</v>
      </c>
      <c r="Q166" s="196" t="s">
        <v>33</v>
      </c>
      <c r="R166" s="196" t="s">
        <v>34</v>
      </c>
      <c r="S166" s="196" t="s">
        <v>35</v>
      </c>
      <c r="T166" s="196" t="s">
        <v>36</v>
      </c>
      <c r="U166" s="196" t="s">
        <v>37</v>
      </c>
      <c r="V166" s="196" t="s">
        <v>38</v>
      </c>
      <c r="W166" s="196" t="s">
        <v>39</v>
      </c>
      <c r="X166" s="196" t="s">
        <v>40</v>
      </c>
      <c r="Y166" s="196" t="s">
        <v>41</v>
      </c>
      <c r="Z166" s="195" t="s">
        <v>42</v>
      </c>
      <c r="AA166" s="196" t="s">
        <v>43</v>
      </c>
      <c r="AB166" s="197" t="s">
        <v>44</v>
      </c>
      <c r="AC166" s="196" t="s">
        <v>45</v>
      </c>
      <c r="AD166" s="196" t="s">
        <v>46</v>
      </c>
      <c r="AE166" s="196" t="s">
        <v>47</v>
      </c>
      <c r="AF166" s="196" t="s">
        <v>48</v>
      </c>
      <c r="AG166" s="196" t="s">
        <v>49</v>
      </c>
      <c r="AH166" s="196" t="s">
        <v>50</v>
      </c>
      <c r="AI166" s="195" t="s">
        <v>51</v>
      </c>
      <c r="AJ166" s="196" t="s">
        <v>52</v>
      </c>
      <c r="AK166" s="196" t="s">
        <v>53</v>
      </c>
      <c r="AL166" s="196" t="s">
        <v>54</v>
      </c>
      <c r="AM166" s="196" t="s">
        <v>55</v>
      </c>
      <c r="AN166" s="196" t="s">
        <v>56</v>
      </c>
      <c r="AO166" s="196" t="s">
        <v>57</v>
      </c>
      <c r="AP166" s="196" t="s">
        <v>58</v>
      </c>
      <c r="AQ166" s="196" t="s">
        <v>59</v>
      </c>
      <c r="AR166" s="196" t="s">
        <v>60</v>
      </c>
      <c r="AS166" s="196" t="s">
        <v>61</v>
      </c>
      <c r="AT166" s="196" t="s">
        <v>62</v>
      </c>
      <c r="AU166" s="196" t="s">
        <v>63</v>
      </c>
      <c r="AV166" s="195" t="s">
        <v>64</v>
      </c>
      <c r="AW166" s="196" t="s">
        <v>65</v>
      </c>
      <c r="AX166" s="196" t="s">
        <v>66</v>
      </c>
      <c r="AY166" s="196" t="s">
        <v>67</v>
      </c>
      <c r="AZ166" s="196" t="s">
        <v>68</v>
      </c>
      <c r="BA166" s="196" t="s">
        <v>69</v>
      </c>
      <c r="BB166" s="196" t="s">
        <v>70</v>
      </c>
      <c r="BC166" s="196" t="s">
        <v>71</v>
      </c>
      <c r="BD166" s="196" t="s">
        <v>72</v>
      </c>
      <c r="BE166" s="35" t="s">
        <v>73</v>
      </c>
      <c r="BF166" s="36" t="s">
        <v>74</v>
      </c>
      <c r="BG166" s="36" t="s">
        <v>75</v>
      </c>
      <c r="BH166" s="36" t="s">
        <v>76</v>
      </c>
      <c r="BI166" s="36" t="s">
        <v>77</v>
      </c>
      <c r="BJ166" s="36" t="s">
        <v>78</v>
      </c>
      <c r="BK166" s="36" t="s">
        <v>79</v>
      </c>
      <c r="BL166" s="36" t="s">
        <v>80</v>
      </c>
      <c r="BM166" s="36" t="s">
        <v>81</v>
      </c>
      <c r="BN166" s="36" t="s">
        <v>82</v>
      </c>
      <c r="BO166" s="35" t="s">
        <v>83</v>
      </c>
      <c r="BP166" s="36" t="s">
        <v>84</v>
      </c>
      <c r="BQ166" s="36" t="s">
        <v>85</v>
      </c>
      <c r="BR166" s="36" t="s">
        <v>86</v>
      </c>
      <c r="BS166" s="36" t="s">
        <v>87</v>
      </c>
      <c r="BT166" s="36" t="s">
        <v>88</v>
      </c>
      <c r="BU166" s="36" t="s">
        <v>89</v>
      </c>
      <c r="BV166" s="37" t="s">
        <v>90</v>
      </c>
      <c r="BW166" s="36" t="s">
        <v>91</v>
      </c>
      <c r="BX166" s="35" t="s">
        <v>92</v>
      </c>
      <c r="BY166" s="36" t="s">
        <v>93</v>
      </c>
      <c r="BZ166" s="36" t="s">
        <v>94</v>
      </c>
      <c r="CA166" s="36" t="s">
        <v>95</v>
      </c>
      <c r="CB166" s="36" t="s">
        <v>96</v>
      </c>
      <c r="CC166" s="36" t="s">
        <v>97</v>
      </c>
      <c r="CD166" s="36" t="s">
        <v>98</v>
      </c>
      <c r="CE166" s="36" t="s">
        <v>99</v>
      </c>
      <c r="CF166" s="36" t="s">
        <v>100</v>
      </c>
      <c r="CG166" s="36" t="s">
        <v>101</v>
      </c>
      <c r="CH166" s="35" t="s">
        <v>102</v>
      </c>
      <c r="CI166" s="36" t="s">
        <v>103</v>
      </c>
      <c r="CJ166" s="36" t="s">
        <v>104</v>
      </c>
      <c r="CK166" s="36" t="s">
        <v>105</v>
      </c>
      <c r="CL166" s="36" t="s">
        <v>106</v>
      </c>
      <c r="CM166" s="36" t="s">
        <v>107</v>
      </c>
      <c r="CN166" s="390"/>
      <c r="CO166" s="390"/>
      <c r="CP166" s="97" t="s">
        <v>108</v>
      </c>
      <c r="CQ166" s="97" t="s">
        <v>109</v>
      </c>
      <c r="CR166" s="97" t="s">
        <v>110</v>
      </c>
      <c r="CS166" s="97" t="s">
        <v>111</v>
      </c>
      <c r="CT166" s="97" t="s">
        <v>112</v>
      </c>
      <c r="CU166" s="97" t="s">
        <v>113</v>
      </c>
      <c r="CV166" s="97" t="s">
        <v>114</v>
      </c>
      <c r="CW166" s="97" t="s">
        <v>115</v>
      </c>
      <c r="CX166" s="390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</row>
    <row r="167" spans="1:127" ht="53.25" customHeight="1">
      <c r="A167" s="23"/>
      <c r="B167" s="160" t="s">
        <v>274</v>
      </c>
      <c r="C167" s="156"/>
      <c r="D167" s="156"/>
      <c r="E167" s="156">
        <f>SUM(E168:E175)</f>
        <v>437700</v>
      </c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  <c r="BI167" s="156"/>
      <c r="BJ167" s="156"/>
      <c r="BK167" s="156"/>
      <c r="BL167" s="156"/>
      <c r="BM167" s="156"/>
      <c r="BN167" s="156"/>
      <c r="BO167" s="156"/>
      <c r="BP167" s="156"/>
      <c r="BQ167" s="156"/>
      <c r="BR167" s="156"/>
      <c r="BS167" s="156"/>
      <c r="BT167" s="156"/>
      <c r="BU167" s="156"/>
      <c r="BV167" s="156"/>
      <c r="BW167" s="156"/>
      <c r="BX167" s="156"/>
      <c r="BY167" s="156"/>
      <c r="BZ167" s="156"/>
      <c r="CA167" s="156"/>
      <c r="CB167" s="156"/>
      <c r="CC167" s="156"/>
      <c r="CD167" s="156"/>
      <c r="CE167" s="156"/>
      <c r="CF167" s="156"/>
      <c r="CG167" s="156"/>
      <c r="CH167" s="156"/>
      <c r="CI167" s="156"/>
      <c r="CJ167" s="156"/>
      <c r="CK167" s="156"/>
      <c r="CL167" s="156"/>
      <c r="CM167" s="156"/>
      <c r="CN167" s="198"/>
      <c r="CO167" s="198"/>
      <c r="CP167" s="199"/>
      <c r="CQ167" s="199"/>
      <c r="CR167" s="199"/>
      <c r="CS167" s="199"/>
      <c r="CT167" s="199"/>
      <c r="CU167" s="199"/>
      <c r="CV167" s="199"/>
      <c r="CW167" s="199"/>
      <c r="CX167" s="198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</row>
    <row r="168" spans="1:127" ht="53.25" customHeight="1">
      <c r="A168" s="105"/>
      <c r="B168" s="104" t="s">
        <v>239</v>
      </c>
      <c r="C168" s="105"/>
      <c r="D168" s="106"/>
      <c r="E168" s="107"/>
      <c r="F168" s="200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108"/>
      <c r="CO168" s="108"/>
      <c r="CP168" s="108"/>
      <c r="CQ168" s="108"/>
      <c r="CR168" s="108"/>
      <c r="CS168" s="108"/>
      <c r="CT168" s="108"/>
      <c r="CU168" s="108"/>
      <c r="CV168" s="108"/>
      <c r="CW168" s="108"/>
      <c r="CX168" s="108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</row>
    <row r="169" spans="1:127" ht="53.25" customHeight="1">
      <c r="A169" s="201">
        <v>1</v>
      </c>
      <c r="B169" s="202" t="s">
        <v>275</v>
      </c>
      <c r="C169" s="105" t="s">
        <v>276</v>
      </c>
      <c r="D169" s="203" t="s">
        <v>277</v>
      </c>
      <c r="E169" s="107">
        <f t="shared" ref="E169:E174" si="34">SUM(AV169:CS169)</f>
        <v>27700</v>
      </c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>
        <v>27700</v>
      </c>
      <c r="AW169" s="46"/>
      <c r="AX169" s="46"/>
      <c r="AY169" s="46"/>
      <c r="AZ169" s="46"/>
      <c r="BA169" s="46"/>
      <c r="BB169" s="46"/>
      <c r="BC169" s="46"/>
      <c r="BD169" s="39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108"/>
      <c r="CO169" s="108"/>
      <c r="CP169" s="108"/>
      <c r="CQ169" s="108"/>
      <c r="CR169" s="108"/>
      <c r="CS169" s="108"/>
      <c r="CT169" s="108"/>
      <c r="CU169" s="108"/>
      <c r="CV169" s="108"/>
      <c r="CW169" s="108"/>
      <c r="CX169" s="108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</row>
    <row r="170" spans="1:127" ht="53.25" customHeight="1">
      <c r="A170" s="201"/>
      <c r="B170" s="202" t="s">
        <v>278</v>
      </c>
      <c r="C170" s="105" t="s">
        <v>276</v>
      </c>
      <c r="D170" s="204" t="s">
        <v>279</v>
      </c>
      <c r="E170" s="107">
        <f t="shared" si="34"/>
        <v>20000</v>
      </c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205">
        <v>4000</v>
      </c>
      <c r="AX170" s="205">
        <v>4000</v>
      </c>
      <c r="AY170" s="205">
        <v>4000</v>
      </c>
      <c r="AZ170" s="205"/>
      <c r="BA170" s="205">
        <v>4000</v>
      </c>
      <c r="BB170" s="46"/>
      <c r="BC170" s="46"/>
      <c r="BD170" s="46">
        <v>4000</v>
      </c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108"/>
      <c r="CO170" s="108"/>
      <c r="CP170" s="108"/>
      <c r="CQ170" s="108"/>
      <c r="CR170" s="108"/>
      <c r="CS170" s="108"/>
      <c r="CT170" s="108"/>
      <c r="CU170" s="108"/>
      <c r="CV170" s="108"/>
      <c r="CW170" s="108"/>
      <c r="CX170" s="108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</row>
    <row r="171" spans="1:127" ht="53.25" customHeight="1">
      <c r="A171" s="201"/>
      <c r="B171" s="104" t="s">
        <v>222</v>
      </c>
      <c r="C171" s="105"/>
      <c r="D171" s="106"/>
      <c r="E171" s="107">
        <f t="shared" si="34"/>
        <v>0</v>
      </c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108"/>
      <c r="CO171" s="108"/>
      <c r="CP171" s="108"/>
      <c r="CQ171" s="108"/>
      <c r="CR171" s="108"/>
      <c r="CS171" s="108"/>
      <c r="CT171" s="108"/>
      <c r="CU171" s="108"/>
      <c r="CV171" s="108"/>
      <c r="CW171" s="108"/>
      <c r="CX171" s="108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</row>
    <row r="172" spans="1:127" ht="53.25" customHeight="1">
      <c r="A172" s="201">
        <v>2</v>
      </c>
      <c r="B172" s="202" t="s">
        <v>280</v>
      </c>
      <c r="C172" s="105" t="s">
        <v>126</v>
      </c>
      <c r="D172" s="203" t="s">
        <v>281</v>
      </c>
      <c r="E172" s="107">
        <f t="shared" si="34"/>
        <v>390000</v>
      </c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108"/>
      <c r="CO172" s="108"/>
      <c r="CP172" s="108"/>
      <c r="CQ172" s="108"/>
      <c r="CR172" s="108"/>
      <c r="CS172" s="108">
        <v>390000</v>
      </c>
      <c r="CT172" s="113"/>
      <c r="CU172" s="113"/>
      <c r="CV172" s="113"/>
      <c r="CW172" s="113"/>
      <c r="CX172" s="108"/>
      <c r="CY172" s="206"/>
      <c r="CZ172" s="206"/>
      <c r="DA172" s="206"/>
      <c r="DB172" s="206"/>
      <c r="DC172" s="206"/>
      <c r="DD172" s="206"/>
      <c r="DE172" s="206"/>
      <c r="DF172" s="206"/>
      <c r="DG172" s="206"/>
      <c r="DH172" s="206"/>
      <c r="DI172" s="206"/>
      <c r="DJ172" s="206"/>
      <c r="DK172" s="206"/>
      <c r="DL172" s="206"/>
      <c r="DM172" s="206"/>
      <c r="DN172" s="206"/>
      <c r="DO172" s="206"/>
      <c r="DP172" s="206"/>
      <c r="DQ172" s="206"/>
      <c r="DR172" s="206"/>
      <c r="DS172" s="206"/>
      <c r="DT172" s="206"/>
      <c r="DU172" s="206"/>
      <c r="DV172" s="206"/>
      <c r="DW172" s="206"/>
    </row>
    <row r="173" spans="1:127" ht="106.5" customHeight="1">
      <c r="A173" s="201"/>
      <c r="B173" s="207" t="s">
        <v>282</v>
      </c>
      <c r="C173" s="105"/>
      <c r="D173" s="206"/>
      <c r="E173" s="107">
        <f t="shared" si="34"/>
        <v>0</v>
      </c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108"/>
      <c r="CO173" s="108"/>
      <c r="CP173" s="108"/>
      <c r="CQ173" s="108"/>
      <c r="CR173" s="108"/>
      <c r="CS173" s="108"/>
      <c r="CT173" s="113"/>
      <c r="CU173" s="113"/>
      <c r="CV173" s="113"/>
      <c r="CW173" s="113"/>
      <c r="CX173" s="108"/>
      <c r="CY173" s="206"/>
      <c r="CZ173" s="206"/>
      <c r="DA173" s="206"/>
      <c r="DB173" s="206"/>
      <c r="DC173" s="206"/>
      <c r="DD173" s="206"/>
      <c r="DE173" s="206"/>
      <c r="DF173" s="206"/>
      <c r="DG173" s="206"/>
      <c r="DH173" s="206"/>
      <c r="DI173" s="206"/>
      <c r="DJ173" s="206"/>
      <c r="DK173" s="206"/>
      <c r="DL173" s="206"/>
      <c r="DM173" s="206"/>
      <c r="DN173" s="206"/>
      <c r="DO173" s="206"/>
      <c r="DP173" s="206"/>
      <c r="DQ173" s="206"/>
      <c r="DR173" s="206"/>
      <c r="DS173" s="206"/>
      <c r="DT173" s="206"/>
      <c r="DU173" s="206"/>
      <c r="DV173" s="206"/>
      <c r="DW173" s="206"/>
    </row>
    <row r="174" spans="1:127" ht="53.25" customHeight="1">
      <c r="A174" s="208">
        <v>3</v>
      </c>
      <c r="B174" s="202"/>
      <c r="C174" s="105"/>
      <c r="D174" s="203"/>
      <c r="E174" s="45">
        <f t="shared" si="34"/>
        <v>0</v>
      </c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108"/>
      <c r="CO174" s="108"/>
      <c r="CP174" s="108"/>
      <c r="CQ174" s="108"/>
      <c r="CR174" s="108"/>
      <c r="CS174" s="108"/>
      <c r="CT174" s="113"/>
      <c r="CU174" s="113"/>
      <c r="CV174" s="113"/>
      <c r="CW174" s="113"/>
      <c r="CX174" s="108"/>
      <c r="CY174" s="206"/>
      <c r="CZ174" s="206"/>
      <c r="DA174" s="206"/>
      <c r="DB174" s="206"/>
      <c r="DC174" s="206"/>
      <c r="DD174" s="206"/>
      <c r="DE174" s="206"/>
      <c r="DF174" s="206"/>
      <c r="DG174" s="206"/>
      <c r="DH174" s="206"/>
      <c r="DI174" s="206"/>
      <c r="DJ174" s="206"/>
      <c r="DK174" s="206"/>
      <c r="DL174" s="206"/>
      <c r="DM174" s="206"/>
      <c r="DN174" s="206"/>
      <c r="DO174" s="206"/>
      <c r="DP174" s="206"/>
      <c r="DQ174" s="206"/>
      <c r="DR174" s="206"/>
      <c r="DS174" s="206"/>
      <c r="DT174" s="206"/>
      <c r="DU174" s="206"/>
      <c r="DV174" s="206"/>
      <c r="DW174" s="206"/>
    </row>
    <row r="175" spans="1:127" ht="53.25" customHeight="1">
      <c r="A175" s="209"/>
      <c r="B175" s="210"/>
      <c r="C175" s="209"/>
      <c r="D175" s="211"/>
      <c r="E175" s="212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88"/>
      <c r="BN175" s="188"/>
      <c r="BO175" s="188"/>
      <c r="BP175" s="188"/>
      <c r="BQ175" s="188"/>
      <c r="BR175" s="188"/>
      <c r="BS175" s="188"/>
      <c r="BT175" s="188"/>
      <c r="BU175" s="188"/>
      <c r="BV175" s="188"/>
      <c r="BW175" s="188"/>
      <c r="BX175" s="188"/>
      <c r="BY175" s="188"/>
      <c r="BZ175" s="188"/>
      <c r="CA175" s="188"/>
      <c r="CB175" s="188"/>
      <c r="CC175" s="188"/>
      <c r="CD175" s="188"/>
      <c r="CE175" s="188"/>
      <c r="CF175" s="188"/>
      <c r="CG175" s="188"/>
      <c r="CH175" s="188"/>
      <c r="CI175" s="188"/>
      <c r="CJ175" s="188"/>
      <c r="CK175" s="188"/>
      <c r="CL175" s="188"/>
      <c r="CM175" s="188"/>
      <c r="CN175" s="189"/>
      <c r="CO175" s="189"/>
      <c r="CP175" s="189"/>
      <c r="CQ175" s="189"/>
      <c r="CR175" s="189"/>
      <c r="CS175" s="189"/>
      <c r="CT175" s="189"/>
      <c r="CU175" s="189"/>
      <c r="CV175" s="189"/>
      <c r="CW175" s="189"/>
      <c r="CX175" s="18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</row>
    <row r="176" spans="1:127" ht="53.25" customHeight="1">
      <c r="A176" s="163"/>
      <c r="B176" s="124"/>
      <c r="C176" s="164"/>
      <c r="D176" s="165"/>
      <c r="E176" s="127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5"/>
      <c r="BN176" s="165"/>
      <c r="BO176" s="165"/>
      <c r="BP176" s="165"/>
      <c r="BQ176" s="165"/>
      <c r="BR176" s="165"/>
      <c r="BS176" s="165"/>
      <c r="BT176" s="165"/>
      <c r="BU176" s="165"/>
      <c r="BV176" s="165"/>
      <c r="BW176" s="165"/>
      <c r="BX176" s="165"/>
      <c r="BY176" s="165"/>
      <c r="BZ176" s="165"/>
      <c r="CA176" s="165"/>
      <c r="CB176" s="165"/>
      <c r="CC176" s="165"/>
      <c r="CD176" s="165"/>
      <c r="CE176" s="165"/>
      <c r="CF176" s="165"/>
      <c r="CG176" s="165"/>
      <c r="CH176" s="165"/>
      <c r="CI176" s="165"/>
      <c r="CJ176" s="165"/>
      <c r="CK176" s="165"/>
      <c r="CL176" s="165"/>
      <c r="CM176" s="165"/>
      <c r="CN176" s="166"/>
      <c r="CO176" s="166"/>
      <c r="CP176" s="166"/>
      <c r="CQ176" s="166"/>
      <c r="CR176" s="166"/>
      <c r="CS176" s="166"/>
      <c r="CT176" s="166"/>
      <c r="CU176" s="166"/>
      <c r="CV176" s="166"/>
      <c r="CW176" s="166"/>
      <c r="CX176" s="166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</row>
    <row r="177" spans="1:127" ht="53.25" customHeight="1">
      <c r="A177" s="403"/>
      <c r="B177" s="213" t="s">
        <v>283</v>
      </c>
      <c r="C177" s="168"/>
      <c r="D177" s="214"/>
      <c r="E177" s="215">
        <f t="shared" ref="E177:CW177" si="35">SUM(E169+E170)</f>
        <v>47700</v>
      </c>
      <c r="F177" s="215">
        <f t="shared" si="35"/>
        <v>0</v>
      </c>
      <c r="G177" s="215">
        <f t="shared" si="35"/>
        <v>0</v>
      </c>
      <c r="H177" s="215">
        <f t="shared" si="35"/>
        <v>0</v>
      </c>
      <c r="I177" s="215">
        <f t="shared" si="35"/>
        <v>0</v>
      </c>
      <c r="J177" s="215">
        <f t="shared" si="35"/>
        <v>0</v>
      </c>
      <c r="K177" s="215">
        <f t="shared" si="35"/>
        <v>0</v>
      </c>
      <c r="L177" s="215">
        <f t="shared" si="35"/>
        <v>0</v>
      </c>
      <c r="M177" s="215">
        <f t="shared" si="35"/>
        <v>0</v>
      </c>
      <c r="N177" s="215">
        <f t="shared" si="35"/>
        <v>0</v>
      </c>
      <c r="O177" s="215">
        <f t="shared" si="35"/>
        <v>0</v>
      </c>
      <c r="P177" s="215">
        <f t="shared" si="35"/>
        <v>0</v>
      </c>
      <c r="Q177" s="215">
        <f t="shared" si="35"/>
        <v>0</v>
      </c>
      <c r="R177" s="215">
        <f t="shared" si="35"/>
        <v>0</v>
      </c>
      <c r="S177" s="215">
        <f t="shared" si="35"/>
        <v>0</v>
      </c>
      <c r="T177" s="215">
        <f t="shared" si="35"/>
        <v>0</v>
      </c>
      <c r="U177" s="215">
        <f t="shared" si="35"/>
        <v>0</v>
      </c>
      <c r="V177" s="215">
        <f t="shared" si="35"/>
        <v>0</v>
      </c>
      <c r="W177" s="215">
        <f t="shared" si="35"/>
        <v>0</v>
      </c>
      <c r="X177" s="215">
        <f t="shared" si="35"/>
        <v>0</v>
      </c>
      <c r="Y177" s="215">
        <f t="shared" si="35"/>
        <v>0</v>
      </c>
      <c r="Z177" s="215">
        <f t="shared" si="35"/>
        <v>0</v>
      </c>
      <c r="AA177" s="215">
        <f t="shared" si="35"/>
        <v>0</v>
      </c>
      <c r="AB177" s="215">
        <f t="shared" si="35"/>
        <v>0</v>
      </c>
      <c r="AC177" s="215">
        <f t="shared" si="35"/>
        <v>0</v>
      </c>
      <c r="AD177" s="215">
        <f t="shared" si="35"/>
        <v>0</v>
      </c>
      <c r="AE177" s="215">
        <f t="shared" si="35"/>
        <v>0</v>
      </c>
      <c r="AF177" s="215">
        <f t="shared" si="35"/>
        <v>0</v>
      </c>
      <c r="AG177" s="215">
        <f t="shared" si="35"/>
        <v>0</v>
      </c>
      <c r="AH177" s="215">
        <f t="shared" si="35"/>
        <v>0</v>
      </c>
      <c r="AI177" s="215">
        <f t="shared" si="35"/>
        <v>0</v>
      </c>
      <c r="AJ177" s="215">
        <f t="shared" si="35"/>
        <v>0</v>
      </c>
      <c r="AK177" s="215">
        <f t="shared" si="35"/>
        <v>0</v>
      </c>
      <c r="AL177" s="215">
        <f t="shared" si="35"/>
        <v>0</v>
      </c>
      <c r="AM177" s="215">
        <f t="shared" si="35"/>
        <v>0</v>
      </c>
      <c r="AN177" s="215">
        <f t="shared" si="35"/>
        <v>0</v>
      </c>
      <c r="AO177" s="215">
        <f t="shared" si="35"/>
        <v>0</v>
      </c>
      <c r="AP177" s="215">
        <f t="shared" si="35"/>
        <v>0</v>
      </c>
      <c r="AQ177" s="215">
        <f t="shared" si="35"/>
        <v>0</v>
      </c>
      <c r="AR177" s="215">
        <f t="shared" si="35"/>
        <v>0</v>
      </c>
      <c r="AS177" s="215">
        <f t="shared" si="35"/>
        <v>0</v>
      </c>
      <c r="AT177" s="215">
        <f t="shared" si="35"/>
        <v>0</v>
      </c>
      <c r="AU177" s="215">
        <f t="shared" si="35"/>
        <v>0</v>
      </c>
      <c r="AV177" s="215">
        <f t="shared" si="35"/>
        <v>27700</v>
      </c>
      <c r="AW177" s="215">
        <f t="shared" si="35"/>
        <v>4000</v>
      </c>
      <c r="AX177" s="215">
        <f t="shared" si="35"/>
        <v>4000</v>
      </c>
      <c r="AY177" s="215">
        <f t="shared" si="35"/>
        <v>4000</v>
      </c>
      <c r="AZ177" s="215">
        <f t="shared" si="35"/>
        <v>0</v>
      </c>
      <c r="BA177" s="215">
        <f t="shared" si="35"/>
        <v>4000</v>
      </c>
      <c r="BB177" s="215">
        <f t="shared" si="35"/>
        <v>0</v>
      </c>
      <c r="BC177" s="215">
        <f t="shared" si="35"/>
        <v>0</v>
      </c>
      <c r="BD177" s="215">
        <f t="shared" si="35"/>
        <v>4000</v>
      </c>
      <c r="BE177" s="215">
        <f t="shared" si="35"/>
        <v>0</v>
      </c>
      <c r="BF177" s="215">
        <f t="shared" si="35"/>
        <v>0</v>
      </c>
      <c r="BG177" s="215">
        <f t="shared" si="35"/>
        <v>0</v>
      </c>
      <c r="BH177" s="215">
        <f t="shared" si="35"/>
        <v>0</v>
      </c>
      <c r="BI177" s="215">
        <f t="shared" si="35"/>
        <v>0</v>
      </c>
      <c r="BJ177" s="215">
        <f t="shared" si="35"/>
        <v>0</v>
      </c>
      <c r="BK177" s="215">
        <f t="shared" si="35"/>
        <v>0</v>
      </c>
      <c r="BL177" s="215">
        <f t="shared" si="35"/>
        <v>0</v>
      </c>
      <c r="BM177" s="215">
        <f t="shared" si="35"/>
        <v>0</v>
      </c>
      <c r="BN177" s="215">
        <f t="shared" si="35"/>
        <v>0</v>
      </c>
      <c r="BO177" s="215">
        <f t="shared" si="35"/>
        <v>0</v>
      </c>
      <c r="BP177" s="215">
        <f t="shared" si="35"/>
        <v>0</v>
      </c>
      <c r="BQ177" s="215">
        <f t="shared" si="35"/>
        <v>0</v>
      </c>
      <c r="BR177" s="215">
        <f t="shared" si="35"/>
        <v>0</v>
      </c>
      <c r="BS177" s="215">
        <f t="shared" si="35"/>
        <v>0</v>
      </c>
      <c r="BT177" s="215">
        <f t="shared" si="35"/>
        <v>0</v>
      </c>
      <c r="BU177" s="215">
        <f t="shared" si="35"/>
        <v>0</v>
      </c>
      <c r="BV177" s="215">
        <f t="shared" si="35"/>
        <v>0</v>
      </c>
      <c r="BW177" s="215">
        <f t="shared" si="35"/>
        <v>0</v>
      </c>
      <c r="BX177" s="215">
        <f t="shared" si="35"/>
        <v>0</v>
      </c>
      <c r="BY177" s="215">
        <f t="shared" si="35"/>
        <v>0</v>
      </c>
      <c r="BZ177" s="215">
        <f t="shared" si="35"/>
        <v>0</v>
      </c>
      <c r="CA177" s="215">
        <f t="shared" si="35"/>
        <v>0</v>
      </c>
      <c r="CB177" s="215">
        <f t="shared" si="35"/>
        <v>0</v>
      </c>
      <c r="CC177" s="215">
        <f t="shared" si="35"/>
        <v>0</v>
      </c>
      <c r="CD177" s="215">
        <f t="shared" si="35"/>
        <v>0</v>
      </c>
      <c r="CE177" s="215">
        <f t="shared" si="35"/>
        <v>0</v>
      </c>
      <c r="CF177" s="215">
        <f t="shared" si="35"/>
        <v>0</v>
      </c>
      <c r="CG177" s="215">
        <f t="shared" si="35"/>
        <v>0</v>
      </c>
      <c r="CH177" s="215">
        <f t="shared" si="35"/>
        <v>0</v>
      </c>
      <c r="CI177" s="215">
        <f t="shared" si="35"/>
        <v>0</v>
      </c>
      <c r="CJ177" s="215">
        <f t="shared" si="35"/>
        <v>0</v>
      </c>
      <c r="CK177" s="215">
        <f t="shared" si="35"/>
        <v>0</v>
      </c>
      <c r="CL177" s="215">
        <f t="shared" si="35"/>
        <v>0</v>
      </c>
      <c r="CM177" s="215">
        <f t="shared" si="35"/>
        <v>0</v>
      </c>
      <c r="CN177" s="215">
        <f t="shared" si="35"/>
        <v>0</v>
      </c>
      <c r="CO177" s="215">
        <f t="shared" si="35"/>
        <v>0</v>
      </c>
      <c r="CP177" s="215">
        <f t="shared" si="35"/>
        <v>0</v>
      </c>
      <c r="CQ177" s="215">
        <f t="shared" si="35"/>
        <v>0</v>
      </c>
      <c r="CR177" s="215">
        <f t="shared" si="35"/>
        <v>0</v>
      </c>
      <c r="CS177" s="215">
        <f t="shared" si="35"/>
        <v>0</v>
      </c>
      <c r="CT177" s="215">
        <f t="shared" si="35"/>
        <v>0</v>
      </c>
      <c r="CU177" s="215">
        <f t="shared" si="35"/>
        <v>0</v>
      </c>
      <c r="CV177" s="215">
        <f t="shared" si="35"/>
        <v>0</v>
      </c>
      <c r="CW177" s="215">
        <f t="shared" si="35"/>
        <v>0</v>
      </c>
      <c r="CX177" s="215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</row>
    <row r="178" spans="1:127" ht="53.25" customHeight="1">
      <c r="A178" s="404"/>
      <c r="B178" s="74" t="s">
        <v>214</v>
      </c>
      <c r="C178" s="173"/>
      <c r="D178" s="216"/>
      <c r="E178" s="217">
        <f t="shared" ref="E178:CW178" si="36">SUM(E172)</f>
        <v>390000</v>
      </c>
      <c r="F178" s="217">
        <f t="shared" si="36"/>
        <v>0</v>
      </c>
      <c r="G178" s="217">
        <f t="shared" si="36"/>
        <v>0</v>
      </c>
      <c r="H178" s="217">
        <f t="shared" si="36"/>
        <v>0</v>
      </c>
      <c r="I178" s="217">
        <f t="shared" si="36"/>
        <v>0</v>
      </c>
      <c r="J178" s="217">
        <f t="shared" si="36"/>
        <v>0</v>
      </c>
      <c r="K178" s="217">
        <f t="shared" si="36"/>
        <v>0</v>
      </c>
      <c r="L178" s="217">
        <f t="shared" si="36"/>
        <v>0</v>
      </c>
      <c r="M178" s="217">
        <f t="shared" si="36"/>
        <v>0</v>
      </c>
      <c r="N178" s="217">
        <f t="shared" si="36"/>
        <v>0</v>
      </c>
      <c r="O178" s="217">
        <f t="shared" si="36"/>
        <v>0</v>
      </c>
      <c r="P178" s="217">
        <f t="shared" si="36"/>
        <v>0</v>
      </c>
      <c r="Q178" s="217">
        <f t="shared" si="36"/>
        <v>0</v>
      </c>
      <c r="R178" s="217">
        <f t="shared" si="36"/>
        <v>0</v>
      </c>
      <c r="S178" s="217">
        <f t="shared" si="36"/>
        <v>0</v>
      </c>
      <c r="T178" s="217">
        <f t="shared" si="36"/>
        <v>0</v>
      </c>
      <c r="U178" s="217">
        <f t="shared" si="36"/>
        <v>0</v>
      </c>
      <c r="V178" s="217">
        <f t="shared" si="36"/>
        <v>0</v>
      </c>
      <c r="W178" s="217">
        <f t="shared" si="36"/>
        <v>0</v>
      </c>
      <c r="X178" s="217">
        <f t="shared" si="36"/>
        <v>0</v>
      </c>
      <c r="Y178" s="217">
        <f t="shared" si="36"/>
        <v>0</v>
      </c>
      <c r="Z178" s="217">
        <f t="shared" si="36"/>
        <v>0</v>
      </c>
      <c r="AA178" s="217">
        <f t="shared" si="36"/>
        <v>0</v>
      </c>
      <c r="AB178" s="217">
        <f t="shared" si="36"/>
        <v>0</v>
      </c>
      <c r="AC178" s="217">
        <f t="shared" si="36"/>
        <v>0</v>
      </c>
      <c r="AD178" s="217">
        <f t="shared" si="36"/>
        <v>0</v>
      </c>
      <c r="AE178" s="217">
        <f t="shared" si="36"/>
        <v>0</v>
      </c>
      <c r="AF178" s="217">
        <f t="shared" si="36"/>
        <v>0</v>
      </c>
      <c r="AG178" s="217">
        <f t="shared" si="36"/>
        <v>0</v>
      </c>
      <c r="AH178" s="217">
        <f t="shared" si="36"/>
        <v>0</v>
      </c>
      <c r="AI178" s="217">
        <f t="shared" si="36"/>
        <v>0</v>
      </c>
      <c r="AJ178" s="217">
        <f t="shared" si="36"/>
        <v>0</v>
      </c>
      <c r="AK178" s="217">
        <f t="shared" si="36"/>
        <v>0</v>
      </c>
      <c r="AL178" s="217">
        <f t="shared" si="36"/>
        <v>0</v>
      </c>
      <c r="AM178" s="217">
        <f t="shared" si="36"/>
        <v>0</v>
      </c>
      <c r="AN178" s="217">
        <f t="shared" si="36"/>
        <v>0</v>
      </c>
      <c r="AO178" s="217">
        <f t="shared" si="36"/>
        <v>0</v>
      </c>
      <c r="AP178" s="217">
        <f t="shared" si="36"/>
        <v>0</v>
      </c>
      <c r="AQ178" s="217">
        <f t="shared" si="36"/>
        <v>0</v>
      </c>
      <c r="AR178" s="217">
        <f t="shared" si="36"/>
        <v>0</v>
      </c>
      <c r="AS178" s="217">
        <f t="shared" si="36"/>
        <v>0</v>
      </c>
      <c r="AT178" s="217">
        <f t="shared" si="36"/>
        <v>0</v>
      </c>
      <c r="AU178" s="217">
        <f t="shared" si="36"/>
        <v>0</v>
      </c>
      <c r="AV178" s="217">
        <f t="shared" si="36"/>
        <v>0</v>
      </c>
      <c r="AW178" s="217">
        <f t="shared" si="36"/>
        <v>0</v>
      </c>
      <c r="AX178" s="217">
        <f t="shared" si="36"/>
        <v>0</v>
      </c>
      <c r="AY178" s="217">
        <f t="shared" si="36"/>
        <v>0</v>
      </c>
      <c r="AZ178" s="217">
        <f t="shared" si="36"/>
        <v>0</v>
      </c>
      <c r="BA178" s="217">
        <f t="shared" si="36"/>
        <v>0</v>
      </c>
      <c r="BB178" s="217">
        <f t="shared" si="36"/>
        <v>0</v>
      </c>
      <c r="BC178" s="217">
        <f t="shared" si="36"/>
        <v>0</v>
      </c>
      <c r="BD178" s="217">
        <f t="shared" si="36"/>
        <v>0</v>
      </c>
      <c r="BE178" s="217">
        <f t="shared" si="36"/>
        <v>0</v>
      </c>
      <c r="BF178" s="217">
        <f t="shared" si="36"/>
        <v>0</v>
      </c>
      <c r="BG178" s="217">
        <f t="shared" si="36"/>
        <v>0</v>
      </c>
      <c r="BH178" s="217">
        <f t="shared" si="36"/>
        <v>0</v>
      </c>
      <c r="BI178" s="217">
        <f t="shared" si="36"/>
        <v>0</v>
      </c>
      <c r="BJ178" s="217">
        <f t="shared" si="36"/>
        <v>0</v>
      </c>
      <c r="BK178" s="217">
        <f t="shared" si="36"/>
        <v>0</v>
      </c>
      <c r="BL178" s="217">
        <f t="shared" si="36"/>
        <v>0</v>
      </c>
      <c r="BM178" s="217">
        <f t="shared" si="36"/>
        <v>0</v>
      </c>
      <c r="BN178" s="217">
        <f t="shared" si="36"/>
        <v>0</v>
      </c>
      <c r="BO178" s="217">
        <f t="shared" si="36"/>
        <v>0</v>
      </c>
      <c r="BP178" s="217">
        <f t="shared" si="36"/>
        <v>0</v>
      </c>
      <c r="BQ178" s="217">
        <f t="shared" si="36"/>
        <v>0</v>
      </c>
      <c r="BR178" s="217">
        <f t="shared" si="36"/>
        <v>0</v>
      </c>
      <c r="BS178" s="217">
        <f t="shared" si="36"/>
        <v>0</v>
      </c>
      <c r="BT178" s="217">
        <f t="shared" si="36"/>
        <v>0</v>
      </c>
      <c r="BU178" s="217">
        <f t="shared" si="36"/>
        <v>0</v>
      </c>
      <c r="BV178" s="217">
        <f t="shared" si="36"/>
        <v>0</v>
      </c>
      <c r="BW178" s="217">
        <f t="shared" si="36"/>
        <v>0</v>
      </c>
      <c r="BX178" s="217">
        <f t="shared" si="36"/>
        <v>0</v>
      </c>
      <c r="BY178" s="217">
        <f t="shared" si="36"/>
        <v>0</v>
      </c>
      <c r="BZ178" s="217">
        <f t="shared" si="36"/>
        <v>0</v>
      </c>
      <c r="CA178" s="217">
        <f t="shared" si="36"/>
        <v>0</v>
      </c>
      <c r="CB178" s="217">
        <f t="shared" si="36"/>
        <v>0</v>
      </c>
      <c r="CC178" s="217">
        <f t="shared" si="36"/>
        <v>0</v>
      </c>
      <c r="CD178" s="217">
        <f t="shared" si="36"/>
        <v>0</v>
      </c>
      <c r="CE178" s="217">
        <f t="shared" si="36"/>
        <v>0</v>
      </c>
      <c r="CF178" s="217">
        <f t="shared" si="36"/>
        <v>0</v>
      </c>
      <c r="CG178" s="217">
        <f t="shared" si="36"/>
        <v>0</v>
      </c>
      <c r="CH178" s="217">
        <f t="shared" si="36"/>
        <v>0</v>
      </c>
      <c r="CI178" s="217">
        <f t="shared" si="36"/>
        <v>0</v>
      </c>
      <c r="CJ178" s="217">
        <f t="shared" si="36"/>
        <v>0</v>
      </c>
      <c r="CK178" s="217">
        <f t="shared" si="36"/>
        <v>0</v>
      </c>
      <c r="CL178" s="217">
        <f t="shared" si="36"/>
        <v>0</v>
      </c>
      <c r="CM178" s="217">
        <f t="shared" si="36"/>
        <v>0</v>
      </c>
      <c r="CN178" s="217">
        <f t="shared" si="36"/>
        <v>0</v>
      </c>
      <c r="CO178" s="217">
        <f t="shared" si="36"/>
        <v>0</v>
      </c>
      <c r="CP178" s="217">
        <f t="shared" si="36"/>
        <v>0</v>
      </c>
      <c r="CQ178" s="217">
        <f t="shared" si="36"/>
        <v>0</v>
      </c>
      <c r="CR178" s="217">
        <f t="shared" si="36"/>
        <v>0</v>
      </c>
      <c r="CS178" s="217">
        <f t="shared" si="36"/>
        <v>390000</v>
      </c>
      <c r="CT178" s="217">
        <f t="shared" si="36"/>
        <v>0</v>
      </c>
      <c r="CU178" s="217">
        <f t="shared" si="36"/>
        <v>0</v>
      </c>
      <c r="CV178" s="217">
        <f t="shared" si="36"/>
        <v>0</v>
      </c>
      <c r="CW178" s="217">
        <f t="shared" si="36"/>
        <v>0</v>
      </c>
      <c r="CX178" s="217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</row>
    <row r="179" spans="1:127" ht="53.25" customHeight="1">
      <c r="A179" s="390"/>
      <c r="B179" s="81" t="s">
        <v>215</v>
      </c>
      <c r="C179" s="177"/>
      <c r="D179" s="177"/>
      <c r="E179" s="218">
        <f t="shared" ref="E179:CW179" si="37">SUM(E177+E178)</f>
        <v>437700</v>
      </c>
      <c r="F179" s="218">
        <f t="shared" si="37"/>
        <v>0</v>
      </c>
      <c r="G179" s="218">
        <f t="shared" si="37"/>
        <v>0</v>
      </c>
      <c r="H179" s="218">
        <f t="shared" si="37"/>
        <v>0</v>
      </c>
      <c r="I179" s="218">
        <f t="shared" si="37"/>
        <v>0</v>
      </c>
      <c r="J179" s="218">
        <f t="shared" si="37"/>
        <v>0</v>
      </c>
      <c r="K179" s="218">
        <f t="shared" si="37"/>
        <v>0</v>
      </c>
      <c r="L179" s="218">
        <f t="shared" si="37"/>
        <v>0</v>
      </c>
      <c r="M179" s="218">
        <f t="shared" si="37"/>
        <v>0</v>
      </c>
      <c r="N179" s="218">
        <f t="shared" si="37"/>
        <v>0</v>
      </c>
      <c r="O179" s="218">
        <f t="shared" si="37"/>
        <v>0</v>
      </c>
      <c r="P179" s="218">
        <f t="shared" si="37"/>
        <v>0</v>
      </c>
      <c r="Q179" s="218">
        <f t="shared" si="37"/>
        <v>0</v>
      </c>
      <c r="R179" s="218">
        <f t="shared" si="37"/>
        <v>0</v>
      </c>
      <c r="S179" s="218">
        <f t="shared" si="37"/>
        <v>0</v>
      </c>
      <c r="T179" s="218">
        <f t="shared" si="37"/>
        <v>0</v>
      </c>
      <c r="U179" s="218">
        <f t="shared" si="37"/>
        <v>0</v>
      </c>
      <c r="V179" s="218">
        <f t="shared" si="37"/>
        <v>0</v>
      </c>
      <c r="W179" s="218">
        <f t="shared" si="37"/>
        <v>0</v>
      </c>
      <c r="X179" s="218">
        <f t="shared" si="37"/>
        <v>0</v>
      </c>
      <c r="Y179" s="218">
        <f t="shared" si="37"/>
        <v>0</v>
      </c>
      <c r="Z179" s="218">
        <f t="shared" si="37"/>
        <v>0</v>
      </c>
      <c r="AA179" s="218">
        <f t="shared" si="37"/>
        <v>0</v>
      </c>
      <c r="AB179" s="218">
        <f t="shared" si="37"/>
        <v>0</v>
      </c>
      <c r="AC179" s="218">
        <f t="shared" si="37"/>
        <v>0</v>
      </c>
      <c r="AD179" s="218">
        <f t="shared" si="37"/>
        <v>0</v>
      </c>
      <c r="AE179" s="218">
        <f t="shared" si="37"/>
        <v>0</v>
      </c>
      <c r="AF179" s="218">
        <f t="shared" si="37"/>
        <v>0</v>
      </c>
      <c r="AG179" s="218">
        <f t="shared" si="37"/>
        <v>0</v>
      </c>
      <c r="AH179" s="218">
        <f t="shared" si="37"/>
        <v>0</v>
      </c>
      <c r="AI179" s="218">
        <f t="shared" si="37"/>
        <v>0</v>
      </c>
      <c r="AJ179" s="218">
        <f t="shared" si="37"/>
        <v>0</v>
      </c>
      <c r="AK179" s="218">
        <f t="shared" si="37"/>
        <v>0</v>
      </c>
      <c r="AL179" s="218">
        <f t="shared" si="37"/>
        <v>0</v>
      </c>
      <c r="AM179" s="218">
        <f t="shared" si="37"/>
        <v>0</v>
      </c>
      <c r="AN179" s="218">
        <f t="shared" si="37"/>
        <v>0</v>
      </c>
      <c r="AO179" s="218">
        <f t="shared" si="37"/>
        <v>0</v>
      </c>
      <c r="AP179" s="218">
        <f t="shared" si="37"/>
        <v>0</v>
      </c>
      <c r="AQ179" s="218">
        <f t="shared" si="37"/>
        <v>0</v>
      </c>
      <c r="AR179" s="218">
        <f t="shared" si="37"/>
        <v>0</v>
      </c>
      <c r="AS179" s="218">
        <f t="shared" si="37"/>
        <v>0</v>
      </c>
      <c r="AT179" s="218">
        <f t="shared" si="37"/>
        <v>0</v>
      </c>
      <c r="AU179" s="218">
        <f t="shared" si="37"/>
        <v>0</v>
      </c>
      <c r="AV179" s="218">
        <f t="shared" si="37"/>
        <v>27700</v>
      </c>
      <c r="AW179" s="218">
        <f t="shared" si="37"/>
        <v>4000</v>
      </c>
      <c r="AX179" s="218">
        <f t="shared" si="37"/>
        <v>4000</v>
      </c>
      <c r="AY179" s="218">
        <f t="shared" si="37"/>
        <v>4000</v>
      </c>
      <c r="AZ179" s="218">
        <f t="shared" si="37"/>
        <v>0</v>
      </c>
      <c r="BA179" s="218">
        <f t="shared" si="37"/>
        <v>4000</v>
      </c>
      <c r="BB179" s="218">
        <f t="shared" si="37"/>
        <v>0</v>
      </c>
      <c r="BC179" s="218">
        <f t="shared" si="37"/>
        <v>0</v>
      </c>
      <c r="BD179" s="218">
        <f t="shared" si="37"/>
        <v>4000</v>
      </c>
      <c r="BE179" s="218">
        <f t="shared" si="37"/>
        <v>0</v>
      </c>
      <c r="BF179" s="218">
        <f t="shared" si="37"/>
        <v>0</v>
      </c>
      <c r="BG179" s="218">
        <f t="shared" si="37"/>
        <v>0</v>
      </c>
      <c r="BH179" s="218">
        <f t="shared" si="37"/>
        <v>0</v>
      </c>
      <c r="BI179" s="218">
        <f t="shared" si="37"/>
        <v>0</v>
      </c>
      <c r="BJ179" s="218">
        <f t="shared" si="37"/>
        <v>0</v>
      </c>
      <c r="BK179" s="218">
        <f t="shared" si="37"/>
        <v>0</v>
      </c>
      <c r="BL179" s="218">
        <f t="shared" si="37"/>
        <v>0</v>
      </c>
      <c r="BM179" s="218">
        <f t="shared" si="37"/>
        <v>0</v>
      </c>
      <c r="BN179" s="218">
        <f t="shared" si="37"/>
        <v>0</v>
      </c>
      <c r="BO179" s="218">
        <f t="shared" si="37"/>
        <v>0</v>
      </c>
      <c r="BP179" s="218">
        <f t="shared" si="37"/>
        <v>0</v>
      </c>
      <c r="BQ179" s="218">
        <f t="shared" si="37"/>
        <v>0</v>
      </c>
      <c r="BR179" s="218">
        <f t="shared" si="37"/>
        <v>0</v>
      </c>
      <c r="BS179" s="218">
        <f t="shared" si="37"/>
        <v>0</v>
      </c>
      <c r="BT179" s="218">
        <f t="shared" si="37"/>
        <v>0</v>
      </c>
      <c r="BU179" s="218">
        <f t="shared" si="37"/>
        <v>0</v>
      </c>
      <c r="BV179" s="218">
        <f t="shared" si="37"/>
        <v>0</v>
      </c>
      <c r="BW179" s="218">
        <f t="shared" si="37"/>
        <v>0</v>
      </c>
      <c r="BX179" s="218">
        <f t="shared" si="37"/>
        <v>0</v>
      </c>
      <c r="BY179" s="218">
        <f t="shared" si="37"/>
        <v>0</v>
      </c>
      <c r="BZ179" s="218">
        <f t="shared" si="37"/>
        <v>0</v>
      </c>
      <c r="CA179" s="218">
        <f t="shared" si="37"/>
        <v>0</v>
      </c>
      <c r="CB179" s="218">
        <f t="shared" si="37"/>
        <v>0</v>
      </c>
      <c r="CC179" s="218">
        <f t="shared" si="37"/>
        <v>0</v>
      </c>
      <c r="CD179" s="218">
        <f t="shared" si="37"/>
        <v>0</v>
      </c>
      <c r="CE179" s="218">
        <f t="shared" si="37"/>
        <v>0</v>
      </c>
      <c r="CF179" s="218">
        <f t="shared" si="37"/>
        <v>0</v>
      </c>
      <c r="CG179" s="218">
        <f t="shared" si="37"/>
        <v>0</v>
      </c>
      <c r="CH179" s="218">
        <f t="shared" si="37"/>
        <v>0</v>
      </c>
      <c r="CI179" s="218">
        <f t="shared" si="37"/>
        <v>0</v>
      </c>
      <c r="CJ179" s="218">
        <f t="shared" si="37"/>
        <v>0</v>
      </c>
      <c r="CK179" s="218">
        <f t="shared" si="37"/>
        <v>0</v>
      </c>
      <c r="CL179" s="218">
        <f t="shared" si="37"/>
        <v>0</v>
      </c>
      <c r="CM179" s="218">
        <f t="shared" si="37"/>
        <v>0</v>
      </c>
      <c r="CN179" s="218">
        <f t="shared" si="37"/>
        <v>0</v>
      </c>
      <c r="CO179" s="218">
        <f t="shared" si="37"/>
        <v>0</v>
      </c>
      <c r="CP179" s="218">
        <f t="shared" si="37"/>
        <v>0</v>
      </c>
      <c r="CQ179" s="218">
        <f t="shared" si="37"/>
        <v>0</v>
      </c>
      <c r="CR179" s="218">
        <f t="shared" si="37"/>
        <v>0</v>
      </c>
      <c r="CS179" s="218">
        <f t="shared" si="37"/>
        <v>390000</v>
      </c>
      <c r="CT179" s="218">
        <f t="shared" si="37"/>
        <v>0</v>
      </c>
      <c r="CU179" s="218">
        <f t="shared" si="37"/>
        <v>0</v>
      </c>
      <c r="CV179" s="218">
        <f t="shared" si="37"/>
        <v>0</v>
      </c>
      <c r="CW179" s="218">
        <f t="shared" si="37"/>
        <v>0</v>
      </c>
      <c r="CX179" s="218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</row>
    <row r="180" spans="1:127" ht="53.2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</row>
    <row r="181" spans="1:127" ht="107.25" customHeight="1">
      <c r="A181" s="25"/>
      <c r="B181" s="91" t="s">
        <v>284</v>
      </c>
      <c r="C181" s="92"/>
      <c r="D181" s="92"/>
      <c r="E181" s="93"/>
      <c r="F181" s="92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5"/>
      <c r="CO181" s="95"/>
      <c r="CP181" s="96"/>
      <c r="CQ181" s="96"/>
      <c r="CR181" s="96"/>
      <c r="CS181" s="96"/>
      <c r="CT181" s="96"/>
      <c r="CU181" s="96"/>
      <c r="CV181" s="96"/>
      <c r="CW181" s="96"/>
      <c r="CX181" s="95"/>
      <c r="CY181" s="96"/>
      <c r="CZ181" s="96"/>
      <c r="DA181" s="96"/>
      <c r="DB181" s="96"/>
      <c r="DC181" s="96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</row>
    <row r="182" spans="1:127" ht="53.25" customHeight="1">
      <c r="A182" s="32" t="s">
        <v>4</v>
      </c>
      <c r="B182" s="400" t="s">
        <v>5</v>
      </c>
      <c r="C182" s="400" t="s">
        <v>6</v>
      </c>
      <c r="D182" s="401" t="s">
        <v>7</v>
      </c>
      <c r="E182" s="402" t="s">
        <v>8</v>
      </c>
      <c r="F182" s="395" t="s">
        <v>9</v>
      </c>
      <c r="G182" s="387"/>
      <c r="H182" s="387"/>
      <c r="I182" s="387"/>
      <c r="J182" s="387"/>
      <c r="K182" s="387"/>
      <c r="L182" s="387"/>
      <c r="M182" s="387"/>
      <c r="N182" s="387"/>
      <c r="O182" s="388"/>
      <c r="P182" s="394" t="s">
        <v>10</v>
      </c>
      <c r="Q182" s="387"/>
      <c r="R182" s="387"/>
      <c r="S182" s="387"/>
      <c r="T182" s="387"/>
      <c r="U182" s="387"/>
      <c r="V182" s="387"/>
      <c r="W182" s="387"/>
      <c r="X182" s="387"/>
      <c r="Y182" s="388"/>
      <c r="Z182" s="395" t="s">
        <v>11</v>
      </c>
      <c r="AA182" s="387"/>
      <c r="AB182" s="387"/>
      <c r="AC182" s="387"/>
      <c r="AD182" s="387"/>
      <c r="AE182" s="387"/>
      <c r="AF182" s="387"/>
      <c r="AG182" s="387"/>
      <c r="AH182" s="388"/>
      <c r="AI182" s="394" t="s">
        <v>12</v>
      </c>
      <c r="AJ182" s="387"/>
      <c r="AK182" s="387"/>
      <c r="AL182" s="387"/>
      <c r="AM182" s="387"/>
      <c r="AN182" s="387"/>
      <c r="AO182" s="387"/>
      <c r="AP182" s="387"/>
      <c r="AQ182" s="387"/>
      <c r="AR182" s="387"/>
      <c r="AS182" s="387"/>
      <c r="AT182" s="387"/>
      <c r="AU182" s="388"/>
      <c r="AV182" s="394" t="s">
        <v>13</v>
      </c>
      <c r="AW182" s="387"/>
      <c r="AX182" s="387"/>
      <c r="AY182" s="387"/>
      <c r="AZ182" s="387"/>
      <c r="BA182" s="387"/>
      <c r="BB182" s="387"/>
      <c r="BC182" s="387"/>
      <c r="BD182" s="388"/>
      <c r="BE182" s="394" t="s">
        <v>14</v>
      </c>
      <c r="BF182" s="387"/>
      <c r="BG182" s="387"/>
      <c r="BH182" s="387"/>
      <c r="BI182" s="387"/>
      <c r="BJ182" s="387"/>
      <c r="BK182" s="387"/>
      <c r="BL182" s="387"/>
      <c r="BM182" s="387"/>
      <c r="BN182" s="388"/>
      <c r="BO182" s="395" t="s">
        <v>15</v>
      </c>
      <c r="BP182" s="387"/>
      <c r="BQ182" s="387"/>
      <c r="BR182" s="387"/>
      <c r="BS182" s="387"/>
      <c r="BT182" s="387"/>
      <c r="BU182" s="387"/>
      <c r="BV182" s="387"/>
      <c r="BW182" s="388"/>
      <c r="BX182" s="394" t="s">
        <v>16</v>
      </c>
      <c r="BY182" s="387"/>
      <c r="BZ182" s="387"/>
      <c r="CA182" s="387"/>
      <c r="CB182" s="387"/>
      <c r="CC182" s="387"/>
      <c r="CD182" s="387"/>
      <c r="CE182" s="387"/>
      <c r="CF182" s="387"/>
      <c r="CG182" s="388"/>
      <c r="CH182" s="394" t="s">
        <v>17</v>
      </c>
      <c r="CI182" s="387"/>
      <c r="CJ182" s="387"/>
      <c r="CK182" s="387"/>
      <c r="CL182" s="387"/>
      <c r="CM182" s="388"/>
      <c r="CN182" s="389" t="s">
        <v>18</v>
      </c>
      <c r="CO182" s="389" t="s">
        <v>19</v>
      </c>
      <c r="CP182" s="396" t="s">
        <v>20</v>
      </c>
      <c r="CQ182" s="387"/>
      <c r="CR182" s="387"/>
      <c r="CS182" s="387"/>
      <c r="CT182" s="387"/>
      <c r="CU182" s="387"/>
      <c r="CV182" s="387"/>
      <c r="CW182" s="388"/>
      <c r="CX182" s="389" t="s">
        <v>21</v>
      </c>
      <c r="CY182" s="396" t="s">
        <v>285</v>
      </c>
      <c r="CZ182" s="387"/>
      <c r="DA182" s="387"/>
      <c r="DB182" s="387"/>
      <c r="DC182" s="388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</row>
    <row r="183" spans="1:127" ht="106.5" customHeight="1">
      <c r="A183" s="34" t="s">
        <v>4</v>
      </c>
      <c r="B183" s="390"/>
      <c r="C183" s="390"/>
      <c r="D183" s="390"/>
      <c r="E183" s="390"/>
      <c r="F183" s="35" t="s">
        <v>22</v>
      </c>
      <c r="G183" s="36" t="s">
        <v>23</v>
      </c>
      <c r="H183" s="36" t="s">
        <v>24</v>
      </c>
      <c r="I183" s="36" t="s">
        <v>25</v>
      </c>
      <c r="J183" s="36" t="s">
        <v>26</v>
      </c>
      <c r="K183" s="36" t="s">
        <v>27</v>
      </c>
      <c r="L183" s="36" t="s">
        <v>28</v>
      </c>
      <c r="M183" s="36" t="s">
        <v>29</v>
      </c>
      <c r="N183" s="36" t="s">
        <v>30</v>
      </c>
      <c r="O183" s="36" t="s">
        <v>31</v>
      </c>
      <c r="P183" s="35" t="s">
        <v>32</v>
      </c>
      <c r="Q183" s="36" t="s">
        <v>33</v>
      </c>
      <c r="R183" s="36" t="s">
        <v>34</v>
      </c>
      <c r="S183" s="36" t="s">
        <v>35</v>
      </c>
      <c r="T183" s="36" t="s">
        <v>36</v>
      </c>
      <c r="U183" s="36" t="s">
        <v>37</v>
      </c>
      <c r="V183" s="36" t="s">
        <v>38</v>
      </c>
      <c r="W183" s="36" t="s">
        <v>39</v>
      </c>
      <c r="X183" s="36" t="s">
        <v>40</v>
      </c>
      <c r="Y183" s="36" t="s">
        <v>41</v>
      </c>
      <c r="Z183" s="35" t="s">
        <v>42</v>
      </c>
      <c r="AA183" s="36" t="s">
        <v>43</v>
      </c>
      <c r="AB183" s="37" t="s">
        <v>44</v>
      </c>
      <c r="AC183" s="36" t="s">
        <v>45</v>
      </c>
      <c r="AD183" s="36" t="s">
        <v>46</v>
      </c>
      <c r="AE183" s="36" t="s">
        <v>47</v>
      </c>
      <c r="AF183" s="36" t="s">
        <v>48</v>
      </c>
      <c r="AG183" s="36" t="s">
        <v>49</v>
      </c>
      <c r="AH183" s="36" t="s">
        <v>50</v>
      </c>
      <c r="AI183" s="35" t="s">
        <v>51</v>
      </c>
      <c r="AJ183" s="36" t="s">
        <v>52</v>
      </c>
      <c r="AK183" s="36" t="s">
        <v>53</v>
      </c>
      <c r="AL183" s="36" t="s">
        <v>54</v>
      </c>
      <c r="AM183" s="36" t="s">
        <v>55</v>
      </c>
      <c r="AN183" s="36" t="s">
        <v>56</v>
      </c>
      <c r="AO183" s="36" t="s">
        <v>57</v>
      </c>
      <c r="AP183" s="36" t="s">
        <v>58</v>
      </c>
      <c r="AQ183" s="36" t="s">
        <v>59</v>
      </c>
      <c r="AR183" s="36" t="s">
        <v>60</v>
      </c>
      <c r="AS183" s="36" t="s">
        <v>61</v>
      </c>
      <c r="AT183" s="36" t="s">
        <v>62</v>
      </c>
      <c r="AU183" s="36" t="s">
        <v>63</v>
      </c>
      <c r="AV183" s="35" t="s">
        <v>64</v>
      </c>
      <c r="AW183" s="36" t="s">
        <v>65</v>
      </c>
      <c r="AX183" s="36" t="s">
        <v>66</v>
      </c>
      <c r="AY183" s="36" t="s">
        <v>67</v>
      </c>
      <c r="AZ183" s="36" t="s">
        <v>68</v>
      </c>
      <c r="BA183" s="36" t="s">
        <v>69</v>
      </c>
      <c r="BB183" s="36" t="s">
        <v>70</v>
      </c>
      <c r="BC183" s="36" t="s">
        <v>71</v>
      </c>
      <c r="BD183" s="36" t="s">
        <v>72</v>
      </c>
      <c r="BE183" s="35" t="s">
        <v>73</v>
      </c>
      <c r="BF183" s="36" t="s">
        <v>74</v>
      </c>
      <c r="BG183" s="36" t="s">
        <v>75</v>
      </c>
      <c r="BH183" s="36" t="s">
        <v>76</v>
      </c>
      <c r="BI183" s="36" t="s">
        <v>77</v>
      </c>
      <c r="BJ183" s="36" t="s">
        <v>78</v>
      </c>
      <c r="BK183" s="36" t="s">
        <v>79</v>
      </c>
      <c r="BL183" s="36" t="s">
        <v>80</v>
      </c>
      <c r="BM183" s="36" t="s">
        <v>81</v>
      </c>
      <c r="BN183" s="36" t="s">
        <v>82</v>
      </c>
      <c r="BO183" s="35" t="s">
        <v>83</v>
      </c>
      <c r="BP183" s="36" t="s">
        <v>84</v>
      </c>
      <c r="BQ183" s="36" t="s">
        <v>85</v>
      </c>
      <c r="BR183" s="36" t="s">
        <v>86</v>
      </c>
      <c r="BS183" s="36" t="s">
        <v>87</v>
      </c>
      <c r="BT183" s="36" t="s">
        <v>88</v>
      </c>
      <c r="BU183" s="36" t="s">
        <v>89</v>
      </c>
      <c r="BV183" s="37" t="s">
        <v>90</v>
      </c>
      <c r="BW183" s="36" t="s">
        <v>91</v>
      </c>
      <c r="BX183" s="35" t="s">
        <v>92</v>
      </c>
      <c r="BY183" s="36" t="s">
        <v>93</v>
      </c>
      <c r="BZ183" s="36" t="s">
        <v>94</v>
      </c>
      <c r="CA183" s="36" t="s">
        <v>95</v>
      </c>
      <c r="CB183" s="36" t="s">
        <v>96</v>
      </c>
      <c r="CC183" s="36" t="s">
        <v>97</v>
      </c>
      <c r="CD183" s="36" t="s">
        <v>98</v>
      </c>
      <c r="CE183" s="36" t="s">
        <v>99</v>
      </c>
      <c r="CF183" s="36" t="s">
        <v>100</v>
      </c>
      <c r="CG183" s="36" t="s">
        <v>101</v>
      </c>
      <c r="CH183" s="35" t="s">
        <v>102</v>
      </c>
      <c r="CI183" s="36" t="s">
        <v>103</v>
      </c>
      <c r="CJ183" s="36" t="s">
        <v>104</v>
      </c>
      <c r="CK183" s="36" t="s">
        <v>105</v>
      </c>
      <c r="CL183" s="36" t="s">
        <v>106</v>
      </c>
      <c r="CM183" s="36" t="s">
        <v>107</v>
      </c>
      <c r="CN183" s="390"/>
      <c r="CO183" s="390"/>
      <c r="CP183" s="38" t="s">
        <v>108</v>
      </c>
      <c r="CQ183" s="38" t="s">
        <v>109</v>
      </c>
      <c r="CR183" s="38" t="s">
        <v>110</v>
      </c>
      <c r="CS183" s="38" t="s">
        <v>111</v>
      </c>
      <c r="CT183" s="38" t="s">
        <v>112</v>
      </c>
      <c r="CU183" s="38" t="s">
        <v>113</v>
      </c>
      <c r="CV183" s="38" t="s">
        <v>114</v>
      </c>
      <c r="CW183" s="38" t="s">
        <v>115</v>
      </c>
      <c r="CX183" s="390"/>
      <c r="CY183" s="38" t="s">
        <v>286</v>
      </c>
      <c r="CZ183" s="38" t="s">
        <v>287</v>
      </c>
      <c r="DA183" s="38" t="s">
        <v>288</v>
      </c>
      <c r="DB183" s="38" t="s">
        <v>289</v>
      </c>
      <c r="DC183" s="38" t="s">
        <v>290</v>
      </c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</row>
    <row r="184" spans="1:127" ht="53.25" customHeight="1">
      <c r="A184" s="39"/>
      <c r="B184" s="160" t="s">
        <v>291</v>
      </c>
      <c r="C184" s="219"/>
      <c r="D184" s="219"/>
      <c r="E184" s="219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6"/>
      <c r="AM184" s="156"/>
      <c r="AN184" s="156"/>
      <c r="AO184" s="156"/>
      <c r="AP184" s="156"/>
      <c r="AQ184" s="156"/>
      <c r="AR184" s="156"/>
      <c r="AS184" s="156"/>
      <c r="AT184" s="156"/>
      <c r="AU184" s="156"/>
      <c r="AV184" s="156"/>
      <c r="AW184" s="156"/>
      <c r="AX184" s="156"/>
      <c r="AY184" s="156"/>
      <c r="AZ184" s="156"/>
      <c r="BA184" s="156"/>
      <c r="BB184" s="156"/>
      <c r="BC184" s="156"/>
      <c r="BD184" s="156"/>
      <c r="BE184" s="156"/>
      <c r="BF184" s="156"/>
      <c r="BG184" s="156"/>
      <c r="BH184" s="156"/>
      <c r="BI184" s="156"/>
      <c r="BJ184" s="156"/>
      <c r="BK184" s="156"/>
      <c r="BL184" s="156"/>
      <c r="BM184" s="156"/>
      <c r="BN184" s="156"/>
      <c r="BO184" s="156"/>
      <c r="BP184" s="156"/>
      <c r="BQ184" s="156"/>
      <c r="BR184" s="156"/>
      <c r="BS184" s="156"/>
      <c r="BT184" s="156"/>
      <c r="BU184" s="156"/>
      <c r="BV184" s="156"/>
      <c r="BW184" s="156"/>
      <c r="BX184" s="156"/>
      <c r="BY184" s="156"/>
      <c r="BZ184" s="156"/>
      <c r="CA184" s="156"/>
      <c r="CB184" s="156"/>
      <c r="CC184" s="156"/>
      <c r="CD184" s="156"/>
      <c r="CE184" s="156"/>
      <c r="CF184" s="156"/>
      <c r="CG184" s="156"/>
      <c r="CH184" s="156"/>
      <c r="CI184" s="156"/>
      <c r="CJ184" s="156"/>
      <c r="CK184" s="156"/>
      <c r="CL184" s="156"/>
      <c r="CM184" s="156"/>
      <c r="CN184" s="157"/>
      <c r="CO184" s="157"/>
      <c r="CP184" s="158"/>
      <c r="CQ184" s="158"/>
      <c r="CR184" s="158"/>
      <c r="CS184" s="158"/>
      <c r="CT184" s="158"/>
      <c r="CU184" s="158"/>
      <c r="CV184" s="158"/>
      <c r="CW184" s="158"/>
      <c r="CX184" s="157"/>
      <c r="CY184" s="158"/>
      <c r="CZ184" s="158"/>
      <c r="DA184" s="158"/>
      <c r="DB184" s="158"/>
      <c r="DC184" s="158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</row>
    <row r="185" spans="1:127" ht="53.25" customHeight="1">
      <c r="A185" s="109"/>
      <c r="B185" s="104" t="s">
        <v>292</v>
      </c>
      <c r="C185" s="109"/>
      <c r="D185" s="106"/>
      <c r="E185" s="107"/>
      <c r="F185" s="109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0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108"/>
      <c r="CO185" s="108"/>
      <c r="CP185" s="108"/>
      <c r="CQ185" s="108"/>
      <c r="CR185" s="108"/>
      <c r="CS185" s="108"/>
      <c r="CT185" s="108"/>
      <c r="CU185" s="108"/>
      <c r="CV185" s="108"/>
      <c r="CW185" s="108"/>
      <c r="CX185" s="108"/>
      <c r="CY185" s="108"/>
      <c r="CZ185" s="108"/>
      <c r="DA185" s="108"/>
      <c r="DB185" s="108"/>
      <c r="DC185" s="108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</row>
    <row r="186" spans="1:127" ht="53.25" customHeight="1">
      <c r="A186" s="103"/>
      <c r="B186" s="220" t="s">
        <v>293</v>
      </c>
      <c r="C186" s="220" t="s">
        <v>293</v>
      </c>
      <c r="D186" s="221" t="s">
        <v>294</v>
      </c>
      <c r="E186" s="107">
        <v>9993600</v>
      </c>
      <c r="F186" s="46">
        <v>0</v>
      </c>
      <c r="G186" s="46">
        <v>0</v>
      </c>
      <c r="H186" s="46">
        <v>153600</v>
      </c>
      <c r="I186" s="46">
        <v>0</v>
      </c>
      <c r="J186" s="46">
        <v>144000</v>
      </c>
      <c r="K186" s="46">
        <v>0</v>
      </c>
      <c r="L186" s="46">
        <v>192000</v>
      </c>
      <c r="M186" s="46">
        <v>432000</v>
      </c>
      <c r="N186" s="46">
        <v>0</v>
      </c>
      <c r="O186" s="46">
        <v>192000</v>
      </c>
      <c r="P186" s="46">
        <v>0</v>
      </c>
      <c r="Q186" s="46">
        <v>0</v>
      </c>
      <c r="R186" s="46">
        <v>86400</v>
      </c>
      <c r="S186" s="46">
        <v>0</v>
      </c>
      <c r="T186" s="46">
        <v>57600</v>
      </c>
      <c r="U186" s="46">
        <v>96000</v>
      </c>
      <c r="V186" s="46">
        <v>19200</v>
      </c>
      <c r="W186" s="46">
        <v>0</v>
      </c>
      <c r="X186" s="46">
        <v>19200</v>
      </c>
      <c r="Y186" s="46">
        <v>192000</v>
      </c>
      <c r="Z186" s="46">
        <v>0</v>
      </c>
      <c r="AA186" s="46">
        <v>192000</v>
      </c>
      <c r="AB186" s="46">
        <v>384000</v>
      </c>
      <c r="AC186" s="46">
        <v>240000</v>
      </c>
      <c r="AD186" s="46">
        <v>144000</v>
      </c>
      <c r="AE186" s="46">
        <v>384000</v>
      </c>
      <c r="AF186" s="46">
        <v>576000</v>
      </c>
      <c r="AG186" s="46">
        <v>192000</v>
      </c>
      <c r="AH186" s="46">
        <v>144000</v>
      </c>
      <c r="AI186" s="46">
        <v>0</v>
      </c>
      <c r="AJ186" s="46">
        <v>144000</v>
      </c>
      <c r="AK186" s="46">
        <v>259200</v>
      </c>
      <c r="AL186" s="46">
        <v>796800</v>
      </c>
      <c r="AM186" s="46">
        <v>230400</v>
      </c>
      <c r="AN186" s="46">
        <v>67200</v>
      </c>
      <c r="AO186" s="46">
        <v>38400</v>
      </c>
      <c r="AP186" s="46">
        <v>48000</v>
      </c>
      <c r="AQ186" s="46">
        <v>374400</v>
      </c>
      <c r="AR186" s="46">
        <v>105600</v>
      </c>
      <c r="AS186" s="46">
        <v>336000</v>
      </c>
      <c r="AT186" s="46">
        <v>48000</v>
      </c>
      <c r="AU186" s="46">
        <v>48000</v>
      </c>
      <c r="AV186" s="46">
        <v>0</v>
      </c>
      <c r="AW186" s="46">
        <v>547200</v>
      </c>
      <c r="AX186" s="46">
        <v>105600</v>
      </c>
      <c r="AY186" s="46">
        <v>76800</v>
      </c>
      <c r="AZ186" s="46">
        <v>67200</v>
      </c>
      <c r="BA186" s="46">
        <v>67200</v>
      </c>
      <c r="BB186" s="46">
        <v>48000</v>
      </c>
      <c r="BC186" s="46">
        <v>48000</v>
      </c>
      <c r="BD186" s="46">
        <v>48000</v>
      </c>
      <c r="BE186" s="46">
        <v>0</v>
      </c>
      <c r="BF186" s="46">
        <v>76800</v>
      </c>
      <c r="BG186" s="46">
        <v>0</v>
      </c>
      <c r="BH186" s="46">
        <v>144000</v>
      </c>
      <c r="BI186" s="46">
        <v>220800</v>
      </c>
      <c r="BJ186" s="46">
        <v>278400</v>
      </c>
      <c r="BK186" s="46">
        <v>0</v>
      </c>
      <c r="BL186" s="46">
        <v>0</v>
      </c>
      <c r="BM186" s="46">
        <v>38400</v>
      </c>
      <c r="BN186" s="46">
        <v>124800</v>
      </c>
      <c r="BO186" s="46">
        <v>0</v>
      </c>
      <c r="BP186" s="46">
        <v>144000</v>
      </c>
      <c r="BQ186" s="46">
        <v>144000</v>
      </c>
      <c r="BR186" s="46">
        <v>0</v>
      </c>
      <c r="BS186" s="46">
        <v>0</v>
      </c>
      <c r="BT186" s="46">
        <v>249600</v>
      </c>
      <c r="BU186" s="46">
        <v>115200</v>
      </c>
      <c r="BV186" s="46">
        <v>0</v>
      </c>
      <c r="BW186" s="46">
        <v>278400</v>
      </c>
      <c r="BX186" s="46">
        <v>0</v>
      </c>
      <c r="BY186" s="46">
        <v>0</v>
      </c>
      <c r="BZ186" s="46">
        <v>0</v>
      </c>
      <c r="CA186" s="46">
        <v>192000</v>
      </c>
      <c r="CB186" s="46">
        <v>0</v>
      </c>
      <c r="CC186" s="46">
        <v>48000</v>
      </c>
      <c r="CD186" s="46">
        <v>19200</v>
      </c>
      <c r="CE186" s="46">
        <v>96000</v>
      </c>
      <c r="CF186" s="46">
        <v>0</v>
      </c>
      <c r="CG186" s="46">
        <v>192000</v>
      </c>
      <c r="CH186" s="46">
        <v>0</v>
      </c>
      <c r="CI186" s="46">
        <v>0</v>
      </c>
      <c r="CJ186" s="46">
        <v>0</v>
      </c>
      <c r="CK186" s="46">
        <v>96000</v>
      </c>
      <c r="CL186" s="46">
        <v>144000</v>
      </c>
      <c r="CM186" s="46">
        <v>48000</v>
      </c>
      <c r="CN186" s="222"/>
      <c r="CO186" s="222"/>
      <c r="CP186" s="222"/>
      <c r="CQ186" s="222"/>
      <c r="CR186" s="222"/>
      <c r="CS186" s="222"/>
      <c r="CT186" s="222"/>
      <c r="CU186" s="222"/>
      <c r="CV186" s="222"/>
      <c r="CW186" s="222"/>
      <c r="CX186" s="222"/>
      <c r="CY186" s="222"/>
      <c r="CZ186" s="222"/>
      <c r="DA186" s="222"/>
      <c r="DB186" s="222"/>
      <c r="DC186" s="222"/>
      <c r="DD186" s="223"/>
      <c r="DE186" s="223"/>
      <c r="DF186" s="223"/>
      <c r="DG186" s="223"/>
      <c r="DH186" s="223"/>
      <c r="DI186" s="223"/>
      <c r="DJ186" s="223"/>
      <c r="DK186" s="223"/>
      <c r="DL186" s="223"/>
      <c r="DM186" s="223"/>
      <c r="DN186" s="223"/>
      <c r="DO186" s="223"/>
      <c r="DP186" s="223"/>
      <c r="DQ186" s="223"/>
      <c r="DR186" s="223"/>
      <c r="DS186" s="223"/>
      <c r="DT186" s="223"/>
      <c r="DU186" s="223"/>
      <c r="DV186" s="223"/>
      <c r="DW186" s="223"/>
    </row>
    <row r="187" spans="1:127" ht="53.25" customHeight="1">
      <c r="A187" s="109"/>
      <c r="B187" s="109" t="s">
        <v>295</v>
      </c>
      <c r="C187" s="109"/>
      <c r="D187" s="224"/>
      <c r="E187" s="107">
        <v>0</v>
      </c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108"/>
      <c r="CO187" s="108"/>
      <c r="CP187" s="108"/>
      <c r="CQ187" s="108"/>
      <c r="CR187" s="108"/>
      <c r="CS187" s="108"/>
      <c r="CT187" s="108"/>
      <c r="CU187" s="108"/>
      <c r="CV187" s="108"/>
      <c r="CW187" s="108"/>
      <c r="CX187" s="108"/>
      <c r="CY187" s="108"/>
      <c r="CZ187" s="108"/>
      <c r="DA187" s="108"/>
      <c r="DB187" s="108"/>
      <c r="DC187" s="108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</row>
    <row r="188" spans="1:127" ht="53.25" customHeight="1">
      <c r="A188" s="109"/>
      <c r="B188" s="104" t="s">
        <v>239</v>
      </c>
      <c r="C188" s="109"/>
      <c r="D188" s="224"/>
      <c r="E188" s="107">
        <v>0</v>
      </c>
      <c r="F188" s="200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108"/>
      <c r="CO188" s="108"/>
      <c r="CP188" s="108"/>
      <c r="CQ188" s="108"/>
      <c r="CR188" s="108"/>
      <c r="CS188" s="108"/>
      <c r="CT188" s="108"/>
      <c r="CU188" s="108"/>
      <c r="CV188" s="108"/>
      <c r="CW188" s="108"/>
      <c r="CX188" s="108"/>
      <c r="CY188" s="108"/>
      <c r="CZ188" s="108"/>
      <c r="DA188" s="108"/>
      <c r="DB188" s="108"/>
      <c r="DC188" s="108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</row>
    <row r="189" spans="1:127" ht="53.25" customHeight="1">
      <c r="A189" s="109"/>
      <c r="B189" s="181" t="s">
        <v>296</v>
      </c>
      <c r="C189" s="225" t="s">
        <v>276</v>
      </c>
      <c r="D189" s="224"/>
      <c r="E189" s="107">
        <v>250000</v>
      </c>
      <c r="F189" s="200"/>
      <c r="G189" s="46"/>
      <c r="H189" s="46"/>
      <c r="I189" s="46"/>
      <c r="J189" s="46"/>
      <c r="K189" s="46"/>
      <c r="L189" s="46"/>
      <c r="M189" s="46"/>
      <c r="N189" s="46"/>
      <c r="O189" s="46"/>
      <c r="P189" s="200"/>
      <c r="Q189" s="46"/>
      <c r="R189" s="46"/>
      <c r="S189" s="46"/>
      <c r="T189" s="46"/>
      <c r="U189" s="46"/>
      <c r="V189" s="46"/>
      <c r="W189" s="46"/>
      <c r="X189" s="46"/>
      <c r="Y189" s="46"/>
      <c r="Z189" s="200"/>
      <c r="AA189" s="46"/>
      <c r="AB189" s="46"/>
      <c r="AC189" s="46"/>
      <c r="AD189" s="46"/>
      <c r="AE189" s="46"/>
      <c r="AF189" s="46"/>
      <c r="AG189" s="46"/>
      <c r="AH189" s="46"/>
      <c r="AI189" s="200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200"/>
      <c r="AW189" s="46"/>
      <c r="AX189" s="46"/>
      <c r="AY189" s="46"/>
      <c r="AZ189" s="46"/>
      <c r="BA189" s="46"/>
      <c r="BB189" s="46"/>
      <c r="BC189" s="46"/>
      <c r="BD189" s="46"/>
      <c r="BE189" s="200"/>
      <c r="BF189" s="46"/>
      <c r="BG189" s="46"/>
      <c r="BH189" s="46"/>
      <c r="BI189" s="46"/>
      <c r="BJ189" s="46"/>
      <c r="BK189" s="46"/>
      <c r="BL189" s="46"/>
      <c r="BM189" s="46"/>
      <c r="BN189" s="46"/>
      <c r="BO189" s="200"/>
      <c r="BP189" s="46"/>
      <c r="BQ189" s="46"/>
      <c r="BR189" s="46"/>
      <c r="BS189" s="46"/>
      <c r="BT189" s="46"/>
      <c r="BU189" s="46"/>
      <c r="BV189" s="46"/>
      <c r="BW189" s="46"/>
      <c r="BX189" s="200"/>
      <c r="BY189" s="46"/>
      <c r="BZ189" s="46"/>
      <c r="CA189" s="46"/>
      <c r="CB189" s="46"/>
      <c r="CC189" s="46"/>
      <c r="CD189" s="46"/>
      <c r="CE189" s="46"/>
      <c r="CF189" s="46"/>
      <c r="CG189" s="46"/>
      <c r="CH189" s="200"/>
      <c r="CI189" s="46"/>
      <c r="CJ189" s="46"/>
      <c r="CK189" s="46"/>
      <c r="CL189" s="46"/>
      <c r="CM189" s="46"/>
      <c r="CN189" s="108"/>
      <c r="CO189" s="108"/>
      <c r="CP189" s="108"/>
      <c r="CQ189" s="108"/>
      <c r="CR189" s="108"/>
      <c r="CS189" s="108"/>
      <c r="CT189" s="108"/>
      <c r="CU189" s="108"/>
      <c r="CV189" s="108"/>
      <c r="CW189" s="108"/>
      <c r="CX189" s="108"/>
      <c r="CY189" s="108">
        <v>50000</v>
      </c>
      <c r="CZ189" s="108">
        <v>50000</v>
      </c>
      <c r="DA189" s="108">
        <v>50000</v>
      </c>
      <c r="DB189" s="108">
        <v>50000</v>
      </c>
      <c r="DC189" s="108">
        <v>50000</v>
      </c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</row>
    <row r="190" spans="1:127" ht="53.25" customHeight="1">
      <c r="A190" s="109"/>
      <c r="B190" s="226" t="s">
        <v>297</v>
      </c>
      <c r="C190" s="226" t="s">
        <v>298</v>
      </c>
      <c r="D190" s="227" t="s">
        <v>294</v>
      </c>
      <c r="E190" s="228">
        <v>3518100</v>
      </c>
      <c r="F190" s="229">
        <v>40000</v>
      </c>
      <c r="G190" s="49">
        <v>18200</v>
      </c>
      <c r="H190" s="49">
        <v>29400</v>
      </c>
      <c r="I190" s="49">
        <v>19700</v>
      </c>
      <c r="J190" s="49">
        <v>26300</v>
      </c>
      <c r="K190" s="49">
        <v>39100</v>
      </c>
      <c r="L190" s="49">
        <v>57900</v>
      </c>
      <c r="M190" s="49">
        <v>37000</v>
      </c>
      <c r="N190" s="49">
        <v>28400</v>
      </c>
      <c r="O190" s="49">
        <v>49200</v>
      </c>
      <c r="P190" s="229">
        <v>40000</v>
      </c>
      <c r="Q190" s="49">
        <v>20300</v>
      </c>
      <c r="R190" s="49">
        <v>47500</v>
      </c>
      <c r="S190" s="49">
        <v>38400</v>
      </c>
      <c r="T190" s="49">
        <v>17200</v>
      </c>
      <c r="U190" s="49">
        <v>21900</v>
      </c>
      <c r="V190" s="49">
        <v>34900</v>
      </c>
      <c r="W190" s="49">
        <v>29100</v>
      </c>
      <c r="X190" s="49">
        <v>14200</v>
      </c>
      <c r="Y190" s="49">
        <v>24900</v>
      </c>
      <c r="Z190" s="229">
        <v>50000</v>
      </c>
      <c r="AA190" s="49">
        <v>58300</v>
      </c>
      <c r="AB190" s="49">
        <v>95900</v>
      </c>
      <c r="AC190" s="49">
        <v>71500</v>
      </c>
      <c r="AD190" s="49">
        <v>31800</v>
      </c>
      <c r="AE190" s="49">
        <v>68700</v>
      </c>
      <c r="AF190" s="49">
        <v>63200</v>
      </c>
      <c r="AG190" s="49">
        <v>70000</v>
      </c>
      <c r="AH190" s="49">
        <v>27500</v>
      </c>
      <c r="AI190" s="229">
        <v>50000</v>
      </c>
      <c r="AJ190" s="49">
        <v>51300</v>
      </c>
      <c r="AK190" s="49">
        <v>70600</v>
      </c>
      <c r="AL190" s="49">
        <v>47100</v>
      </c>
      <c r="AM190" s="49">
        <v>51100</v>
      </c>
      <c r="AN190" s="49">
        <v>27300</v>
      </c>
      <c r="AO190" s="49">
        <v>32900</v>
      </c>
      <c r="AP190" s="49">
        <v>55900</v>
      </c>
      <c r="AQ190" s="49">
        <v>66500</v>
      </c>
      <c r="AR190" s="49">
        <v>24100</v>
      </c>
      <c r="AS190" s="49">
        <v>46800</v>
      </c>
      <c r="AT190" s="49">
        <v>23100</v>
      </c>
      <c r="AU190" s="49">
        <v>89100</v>
      </c>
      <c r="AV190" s="229">
        <v>40000</v>
      </c>
      <c r="AW190" s="49">
        <v>50500</v>
      </c>
      <c r="AX190" s="49">
        <v>73400</v>
      </c>
      <c r="AY190" s="49">
        <v>32600</v>
      </c>
      <c r="AZ190" s="49">
        <v>33200</v>
      </c>
      <c r="BA190" s="49">
        <v>34700</v>
      </c>
      <c r="BB190" s="49">
        <v>20800</v>
      </c>
      <c r="BC190" s="49">
        <v>37300</v>
      </c>
      <c r="BD190" s="49">
        <v>33900</v>
      </c>
      <c r="BE190" s="229">
        <v>40000</v>
      </c>
      <c r="BF190" s="49">
        <v>46700</v>
      </c>
      <c r="BG190" s="49">
        <v>31900</v>
      </c>
      <c r="BH190" s="49">
        <v>73700</v>
      </c>
      <c r="BI190" s="49">
        <v>54200</v>
      </c>
      <c r="BJ190" s="49">
        <v>68600</v>
      </c>
      <c r="BK190" s="49">
        <v>31200</v>
      </c>
      <c r="BL190" s="49">
        <v>38400</v>
      </c>
      <c r="BM190" s="49">
        <v>33100</v>
      </c>
      <c r="BN190" s="49">
        <v>33000</v>
      </c>
      <c r="BO190" s="229">
        <v>40000</v>
      </c>
      <c r="BP190" s="49">
        <v>42500</v>
      </c>
      <c r="BQ190" s="49">
        <v>43500</v>
      </c>
      <c r="BR190" s="49">
        <v>20100</v>
      </c>
      <c r="BS190" s="49">
        <v>35400</v>
      </c>
      <c r="BT190" s="49">
        <v>30500</v>
      </c>
      <c r="BU190" s="49">
        <v>15700</v>
      </c>
      <c r="BV190" s="49">
        <v>12800</v>
      </c>
      <c r="BW190" s="49">
        <v>136800</v>
      </c>
      <c r="BX190" s="229">
        <v>50000</v>
      </c>
      <c r="BY190" s="49">
        <v>31200</v>
      </c>
      <c r="BZ190" s="49">
        <v>36400</v>
      </c>
      <c r="CA190" s="49">
        <v>50700</v>
      </c>
      <c r="CB190" s="49">
        <v>19300</v>
      </c>
      <c r="CC190" s="49">
        <v>15300</v>
      </c>
      <c r="CD190" s="49">
        <v>21600</v>
      </c>
      <c r="CE190" s="49">
        <v>38400</v>
      </c>
      <c r="CF190" s="49">
        <v>25900</v>
      </c>
      <c r="CG190" s="49">
        <v>66900</v>
      </c>
      <c r="CH190" s="229">
        <v>30000</v>
      </c>
      <c r="CI190" s="49">
        <v>27700</v>
      </c>
      <c r="CJ190" s="49">
        <v>29500</v>
      </c>
      <c r="CK190" s="49">
        <v>22200</v>
      </c>
      <c r="CL190" s="49">
        <v>34100</v>
      </c>
      <c r="CM190" s="49">
        <v>28100</v>
      </c>
      <c r="CN190" s="230"/>
      <c r="CO190" s="230"/>
      <c r="CP190" s="230"/>
      <c r="CQ190" s="230"/>
      <c r="CR190" s="230"/>
      <c r="CS190" s="230"/>
      <c r="CT190" s="230"/>
      <c r="CU190" s="230"/>
      <c r="CV190" s="230"/>
      <c r="CW190" s="230"/>
      <c r="CX190" s="230"/>
      <c r="CY190" s="230"/>
      <c r="CZ190" s="230"/>
      <c r="DA190" s="230"/>
      <c r="DB190" s="230"/>
      <c r="DC190" s="230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</row>
    <row r="191" spans="1:127" ht="53.25" customHeight="1">
      <c r="A191" s="109"/>
      <c r="B191" s="104" t="s">
        <v>222</v>
      </c>
      <c r="C191" s="109"/>
      <c r="D191" s="224"/>
      <c r="E191" s="107">
        <v>0</v>
      </c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108"/>
      <c r="CO191" s="108"/>
      <c r="CP191" s="108"/>
      <c r="CQ191" s="108"/>
      <c r="CR191" s="108"/>
      <c r="CS191" s="108"/>
      <c r="CT191" s="108"/>
      <c r="CU191" s="108"/>
      <c r="CV191" s="108"/>
      <c r="CW191" s="108"/>
      <c r="CX191" s="108"/>
      <c r="CY191" s="108"/>
      <c r="CZ191" s="108"/>
      <c r="DA191" s="108"/>
      <c r="DB191" s="108"/>
      <c r="DC191" s="108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</row>
    <row r="192" spans="1:127" ht="53.25" customHeight="1">
      <c r="A192" s="109"/>
      <c r="B192" s="181" t="s">
        <v>297</v>
      </c>
      <c r="C192" s="106" t="s">
        <v>299</v>
      </c>
      <c r="D192" s="221" t="s">
        <v>294</v>
      </c>
      <c r="E192" s="107">
        <v>1659200</v>
      </c>
      <c r="F192" s="46">
        <v>20000</v>
      </c>
      <c r="G192" s="46">
        <v>7800</v>
      </c>
      <c r="H192" s="46">
        <v>14100</v>
      </c>
      <c r="I192" s="46">
        <v>9500</v>
      </c>
      <c r="J192" s="46">
        <v>13100</v>
      </c>
      <c r="K192" s="46">
        <v>17900</v>
      </c>
      <c r="L192" s="46">
        <v>27700</v>
      </c>
      <c r="M192" s="46">
        <v>16800</v>
      </c>
      <c r="N192" s="46">
        <v>13900</v>
      </c>
      <c r="O192" s="46">
        <v>24200</v>
      </c>
      <c r="P192" s="46">
        <v>20000</v>
      </c>
      <c r="Q192" s="46">
        <v>9100</v>
      </c>
      <c r="R192" s="46">
        <v>21600</v>
      </c>
      <c r="S192" s="46">
        <v>16800</v>
      </c>
      <c r="T192" s="46">
        <v>8100</v>
      </c>
      <c r="U192" s="46">
        <v>10400</v>
      </c>
      <c r="V192" s="46">
        <v>16000</v>
      </c>
      <c r="W192" s="46">
        <v>13500</v>
      </c>
      <c r="X192" s="46">
        <v>6700</v>
      </c>
      <c r="Y192" s="46">
        <v>11500</v>
      </c>
      <c r="Z192" s="46">
        <v>20000</v>
      </c>
      <c r="AA192" s="46">
        <v>28000</v>
      </c>
      <c r="AB192" s="46">
        <v>44100</v>
      </c>
      <c r="AC192" s="46">
        <v>33400</v>
      </c>
      <c r="AD192" s="46">
        <v>15200</v>
      </c>
      <c r="AE192" s="46">
        <v>32600</v>
      </c>
      <c r="AF192" s="46">
        <v>30100</v>
      </c>
      <c r="AG192" s="46">
        <v>32100</v>
      </c>
      <c r="AH192" s="46">
        <v>13400</v>
      </c>
      <c r="AI192" s="46">
        <v>20000</v>
      </c>
      <c r="AJ192" s="46">
        <v>24000</v>
      </c>
      <c r="AK192" s="46">
        <v>31900</v>
      </c>
      <c r="AL192" s="46">
        <v>22800</v>
      </c>
      <c r="AM192" s="46">
        <v>24200</v>
      </c>
      <c r="AN192" s="46">
        <v>13300</v>
      </c>
      <c r="AO192" s="46">
        <v>15200</v>
      </c>
      <c r="AP192" s="46">
        <v>26400</v>
      </c>
      <c r="AQ192" s="46">
        <v>32800</v>
      </c>
      <c r="AR192" s="46">
        <v>11700</v>
      </c>
      <c r="AS192" s="46">
        <v>21200</v>
      </c>
      <c r="AT192" s="46">
        <v>11000</v>
      </c>
      <c r="AU192" s="46">
        <v>43400</v>
      </c>
      <c r="AV192" s="46">
        <v>20000</v>
      </c>
      <c r="AW192" s="46">
        <v>23100</v>
      </c>
      <c r="AX192" s="46">
        <v>32200</v>
      </c>
      <c r="AY192" s="46">
        <v>15100</v>
      </c>
      <c r="AZ192" s="46">
        <v>15900</v>
      </c>
      <c r="BA192" s="46">
        <v>16900</v>
      </c>
      <c r="BB192" s="46">
        <v>9900</v>
      </c>
      <c r="BC192" s="46">
        <v>17100</v>
      </c>
      <c r="BD192" s="46">
        <v>16200</v>
      </c>
      <c r="BE192" s="46">
        <v>20000</v>
      </c>
      <c r="BF192" s="46">
        <v>22200</v>
      </c>
      <c r="BG192" s="46">
        <v>15500</v>
      </c>
      <c r="BH192" s="46">
        <v>35500</v>
      </c>
      <c r="BI192" s="46">
        <v>26200</v>
      </c>
      <c r="BJ192" s="46">
        <v>33700</v>
      </c>
      <c r="BK192" s="46">
        <v>14000</v>
      </c>
      <c r="BL192" s="46">
        <v>18700</v>
      </c>
      <c r="BM192" s="46">
        <v>15400</v>
      </c>
      <c r="BN192" s="46">
        <v>16100</v>
      </c>
      <c r="BO192" s="46">
        <v>20000</v>
      </c>
      <c r="BP192" s="46">
        <v>19300</v>
      </c>
      <c r="BQ192" s="46">
        <v>20400</v>
      </c>
      <c r="BR192" s="46">
        <v>9300</v>
      </c>
      <c r="BS192" s="46">
        <v>17000</v>
      </c>
      <c r="BT192" s="46">
        <v>14200</v>
      </c>
      <c r="BU192" s="46">
        <v>7900</v>
      </c>
      <c r="BV192" s="46">
        <v>6400</v>
      </c>
      <c r="BW192" s="46">
        <v>67000</v>
      </c>
      <c r="BX192" s="46">
        <v>20000</v>
      </c>
      <c r="BY192" s="46">
        <v>15000</v>
      </c>
      <c r="BZ192" s="46">
        <v>17700</v>
      </c>
      <c r="CA192" s="46">
        <v>22800</v>
      </c>
      <c r="CB192" s="46">
        <v>8800</v>
      </c>
      <c r="CC192" s="46">
        <v>7600</v>
      </c>
      <c r="CD192" s="46">
        <v>10800</v>
      </c>
      <c r="CE192" s="46">
        <v>16700</v>
      </c>
      <c r="CF192" s="46">
        <v>11700</v>
      </c>
      <c r="CG192" s="46">
        <v>32200</v>
      </c>
      <c r="CH192" s="46">
        <v>20000</v>
      </c>
      <c r="CI192" s="46">
        <v>12500</v>
      </c>
      <c r="CJ192" s="46">
        <v>13700</v>
      </c>
      <c r="CK192" s="46">
        <v>10400</v>
      </c>
      <c r="CL192" s="46">
        <v>15100</v>
      </c>
      <c r="CM192" s="46">
        <v>13500</v>
      </c>
      <c r="CN192" s="108"/>
      <c r="CO192" s="108"/>
      <c r="CP192" s="108"/>
      <c r="CQ192" s="108"/>
      <c r="CR192" s="108"/>
      <c r="CS192" s="108"/>
      <c r="CT192" s="108"/>
      <c r="CU192" s="108"/>
      <c r="CV192" s="108"/>
      <c r="CW192" s="108"/>
      <c r="CX192" s="108"/>
      <c r="CY192" s="108"/>
      <c r="CZ192" s="108"/>
      <c r="DA192" s="108"/>
      <c r="DB192" s="108"/>
      <c r="DC192" s="108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</row>
    <row r="193" spans="1:127" ht="53.25" customHeight="1">
      <c r="A193" s="109"/>
      <c r="B193" s="181" t="s">
        <v>297</v>
      </c>
      <c r="C193" s="106" t="s">
        <v>300</v>
      </c>
      <c r="D193" s="224" t="s">
        <v>301</v>
      </c>
      <c r="E193" s="107">
        <v>5784200</v>
      </c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108">
        <v>661400</v>
      </c>
      <c r="CO193" s="108"/>
      <c r="CP193" s="108">
        <v>595400</v>
      </c>
      <c r="CQ193" s="108">
        <v>604500</v>
      </c>
      <c r="CR193" s="108">
        <v>912300</v>
      </c>
      <c r="CS193" s="108">
        <v>549300</v>
      </c>
      <c r="CT193" s="108">
        <v>762400</v>
      </c>
      <c r="CU193" s="108">
        <v>793500</v>
      </c>
      <c r="CV193" s="108">
        <v>905400</v>
      </c>
      <c r="CW193" s="108"/>
      <c r="CX193" s="108"/>
      <c r="CY193" s="108"/>
      <c r="CZ193" s="108"/>
      <c r="DA193" s="108"/>
      <c r="DB193" s="108"/>
      <c r="DC193" s="108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</row>
    <row r="194" spans="1:127" ht="53.25" customHeight="1">
      <c r="A194" s="119"/>
      <c r="B194" s="181" t="s">
        <v>297</v>
      </c>
      <c r="C194" s="111" t="s">
        <v>302</v>
      </c>
      <c r="D194" s="231" t="s">
        <v>303</v>
      </c>
      <c r="E194" s="107">
        <v>1350000</v>
      </c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>
        <v>450000</v>
      </c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>
        <v>450000</v>
      </c>
      <c r="AR194" s="71"/>
      <c r="AS194" s="71"/>
      <c r="AT194" s="71"/>
      <c r="AU194" s="71"/>
      <c r="AV194" s="71"/>
      <c r="AW194" s="71">
        <v>450000</v>
      </c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122"/>
      <c r="CO194" s="122"/>
      <c r="CP194" s="122"/>
      <c r="CQ194" s="122"/>
      <c r="CR194" s="122"/>
      <c r="CS194" s="122"/>
      <c r="CT194" s="122"/>
      <c r="CU194" s="122"/>
      <c r="CV194" s="122"/>
      <c r="CW194" s="122"/>
      <c r="CX194" s="122"/>
      <c r="CY194" s="122"/>
      <c r="CZ194" s="122"/>
      <c r="DA194" s="122"/>
      <c r="DB194" s="122"/>
      <c r="DC194" s="122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</row>
    <row r="195" spans="1:127" ht="53.25" customHeight="1">
      <c r="A195" s="405" t="s">
        <v>236</v>
      </c>
      <c r="B195" s="172"/>
      <c r="C195" s="232"/>
      <c r="D195" s="174"/>
      <c r="E195" s="75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  <c r="AC195" s="174"/>
      <c r="AD195" s="174"/>
      <c r="AE195" s="174"/>
      <c r="AF195" s="174"/>
      <c r="AG195" s="174"/>
      <c r="AH195" s="174"/>
      <c r="AI195" s="174"/>
      <c r="AJ195" s="174"/>
      <c r="AK195" s="174"/>
      <c r="AL195" s="174"/>
      <c r="AM195" s="174"/>
      <c r="AN195" s="174"/>
      <c r="AO195" s="174"/>
      <c r="AP195" s="174"/>
      <c r="AQ195" s="174"/>
      <c r="AR195" s="174"/>
      <c r="AS195" s="174"/>
      <c r="AT195" s="174"/>
      <c r="AU195" s="174"/>
      <c r="AV195" s="174"/>
      <c r="AW195" s="174"/>
      <c r="AX195" s="174"/>
      <c r="AY195" s="174"/>
      <c r="AZ195" s="174"/>
      <c r="BA195" s="174"/>
      <c r="BB195" s="174"/>
      <c r="BC195" s="174"/>
      <c r="BD195" s="174"/>
      <c r="BE195" s="174"/>
      <c r="BF195" s="174"/>
      <c r="BG195" s="174"/>
      <c r="BH195" s="174"/>
      <c r="BI195" s="174"/>
      <c r="BJ195" s="174"/>
      <c r="BK195" s="174"/>
      <c r="BL195" s="174"/>
      <c r="BM195" s="174"/>
      <c r="BN195" s="174"/>
      <c r="BO195" s="174"/>
      <c r="BP195" s="174"/>
      <c r="BQ195" s="174"/>
      <c r="BR195" s="174"/>
      <c r="BS195" s="174"/>
      <c r="BT195" s="174"/>
      <c r="BU195" s="174"/>
      <c r="BV195" s="174"/>
      <c r="BW195" s="174"/>
      <c r="BX195" s="174"/>
      <c r="BY195" s="174"/>
      <c r="BZ195" s="174"/>
      <c r="CA195" s="174"/>
      <c r="CB195" s="174"/>
      <c r="CC195" s="174"/>
      <c r="CD195" s="174"/>
      <c r="CE195" s="174"/>
      <c r="CF195" s="174"/>
      <c r="CG195" s="174"/>
      <c r="CH195" s="174"/>
      <c r="CI195" s="174"/>
      <c r="CJ195" s="174"/>
      <c r="CK195" s="174"/>
      <c r="CL195" s="174"/>
      <c r="CM195" s="174"/>
      <c r="CN195" s="233"/>
      <c r="CO195" s="233"/>
      <c r="CP195" s="233"/>
      <c r="CQ195" s="233"/>
      <c r="CR195" s="233"/>
      <c r="CS195" s="233"/>
      <c r="CT195" s="233"/>
      <c r="CU195" s="233"/>
      <c r="CV195" s="233"/>
      <c r="CW195" s="233"/>
      <c r="CX195" s="233"/>
      <c r="CY195" s="233"/>
      <c r="CZ195" s="233"/>
      <c r="DA195" s="233"/>
      <c r="DB195" s="233"/>
      <c r="DC195" s="233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</row>
    <row r="196" spans="1:127" ht="53.25" customHeight="1">
      <c r="A196" s="404"/>
      <c r="B196" s="76" t="s">
        <v>304</v>
      </c>
      <c r="C196" s="168"/>
      <c r="D196" s="169"/>
      <c r="E196" s="77">
        <v>9993600</v>
      </c>
      <c r="F196" s="77">
        <v>0</v>
      </c>
      <c r="G196" s="77">
        <v>0</v>
      </c>
      <c r="H196" s="77">
        <v>153600</v>
      </c>
      <c r="I196" s="77">
        <v>0</v>
      </c>
      <c r="J196" s="77">
        <v>144000</v>
      </c>
      <c r="K196" s="77">
        <v>0</v>
      </c>
      <c r="L196" s="77">
        <v>192000</v>
      </c>
      <c r="M196" s="77">
        <v>432000</v>
      </c>
      <c r="N196" s="77">
        <v>0</v>
      </c>
      <c r="O196" s="77">
        <v>192000</v>
      </c>
      <c r="P196" s="77">
        <v>0</v>
      </c>
      <c r="Q196" s="77">
        <v>0</v>
      </c>
      <c r="R196" s="77">
        <v>86400</v>
      </c>
      <c r="S196" s="77">
        <v>0</v>
      </c>
      <c r="T196" s="77">
        <v>57600</v>
      </c>
      <c r="U196" s="77">
        <v>96000</v>
      </c>
      <c r="V196" s="77">
        <v>19200</v>
      </c>
      <c r="W196" s="77">
        <v>0</v>
      </c>
      <c r="X196" s="77">
        <v>19200</v>
      </c>
      <c r="Y196" s="77">
        <v>192000</v>
      </c>
      <c r="Z196" s="77">
        <v>0</v>
      </c>
      <c r="AA196" s="77">
        <v>192000</v>
      </c>
      <c r="AB196" s="77">
        <v>384000</v>
      </c>
      <c r="AC196" s="77">
        <v>240000</v>
      </c>
      <c r="AD196" s="77">
        <v>144000</v>
      </c>
      <c r="AE196" s="77">
        <v>384000</v>
      </c>
      <c r="AF196" s="77">
        <v>576000</v>
      </c>
      <c r="AG196" s="77">
        <v>192000</v>
      </c>
      <c r="AH196" s="77">
        <v>144000</v>
      </c>
      <c r="AI196" s="77">
        <v>0</v>
      </c>
      <c r="AJ196" s="77">
        <v>144000</v>
      </c>
      <c r="AK196" s="77">
        <v>259200</v>
      </c>
      <c r="AL196" s="77">
        <v>796800</v>
      </c>
      <c r="AM196" s="77">
        <v>230400</v>
      </c>
      <c r="AN196" s="77">
        <v>67200</v>
      </c>
      <c r="AO196" s="77">
        <v>38400</v>
      </c>
      <c r="AP196" s="77">
        <v>48000</v>
      </c>
      <c r="AQ196" s="77">
        <v>374400</v>
      </c>
      <c r="AR196" s="77">
        <v>105600</v>
      </c>
      <c r="AS196" s="77">
        <v>336000</v>
      </c>
      <c r="AT196" s="77">
        <v>48000</v>
      </c>
      <c r="AU196" s="77">
        <v>48000</v>
      </c>
      <c r="AV196" s="77">
        <v>0</v>
      </c>
      <c r="AW196" s="77">
        <v>547200</v>
      </c>
      <c r="AX196" s="77">
        <v>105600</v>
      </c>
      <c r="AY196" s="77">
        <v>76800</v>
      </c>
      <c r="AZ196" s="77">
        <v>67200</v>
      </c>
      <c r="BA196" s="77">
        <v>67200</v>
      </c>
      <c r="BB196" s="77">
        <v>48000</v>
      </c>
      <c r="BC196" s="77">
        <v>48000</v>
      </c>
      <c r="BD196" s="77">
        <v>48000</v>
      </c>
      <c r="BE196" s="77">
        <v>0</v>
      </c>
      <c r="BF196" s="77">
        <v>76800</v>
      </c>
      <c r="BG196" s="77">
        <v>0</v>
      </c>
      <c r="BH196" s="77">
        <v>144000</v>
      </c>
      <c r="BI196" s="77">
        <v>220800</v>
      </c>
      <c r="BJ196" s="77">
        <v>278400</v>
      </c>
      <c r="BK196" s="77">
        <v>0</v>
      </c>
      <c r="BL196" s="77">
        <v>0</v>
      </c>
      <c r="BM196" s="77">
        <v>38400</v>
      </c>
      <c r="BN196" s="77">
        <v>124800</v>
      </c>
      <c r="BO196" s="77">
        <v>0</v>
      </c>
      <c r="BP196" s="77">
        <v>144000</v>
      </c>
      <c r="BQ196" s="77">
        <v>144000</v>
      </c>
      <c r="BR196" s="77">
        <v>0</v>
      </c>
      <c r="BS196" s="77">
        <v>0</v>
      </c>
      <c r="BT196" s="77">
        <v>249600</v>
      </c>
      <c r="BU196" s="77">
        <v>115200</v>
      </c>
      <c r="BV196" s="77">
        <v>0</v>
      </c>
      <c r="BW196" s="77">
        <v>278400</v>
      </c>
      <c r="BX196" s="77">
        <v>0</v>
      </c>
      <c r="BY196" s="77">
        <v>0</v>
      </c>
      <c r="BZ196" s="77">
        <v>0</v>
      </c>
      <c r="CA196" s="77">
        <v>192000</v>
      </c>
      <c r="CB196" s="77">
        <v>0</v>
      </c>
      <c r="CC196" s="77">
        <v>48000</v>
      </c>
      <c r="CD196" s="77">
        <v>19200</v>
      </c>
      <c r="CE196" s="77">
        <v>96000</v>
      </c>
      <c r="CF196" s="77">
        <v>0</v>
      </c>
      <c r="CG196" s="77">
        <v>192000</v>
      </c>
      <c r="CH196" s="77">
        <v>0</v>
      </c>
      <c r="CI196" s="77">
        <v>0</v>
      </c>
      <c r="CJ196" s="77">
        <v>0</v>
      </c>
      <c r="CK196" s="77">
        <v>96000</v>
      </c>
      <c r="CL196" s="77">
        <v>144000</v>
      </c>
      <c r="CM196" s="77">
        <v>48000</v>
      </c>
      <c r="CN196" s="77">
        <v>0</v>
      </c>
      <c r="CO196" s="77">
        <v>0</v>
      </c>
      <c r="CP196" s="77">
        <v>0</v>
      </c>
      <c r="CQ196" s="77">
        <v>0</v>
      </c>
      <c r="CR196" s="77">
        <v>0</v>
      </c>
      <c r="CS196" s="77">
        <v>0</v>
      </c>
      <c r="CT196" s="77">
        <v>0</v>
      </c>
      <c r="CU196" s="77">
        <v>0</v>
      </c>
      <c r="CV196" s="77">
        <v>0</v>
      </c>
      <c r="CW196" s="77">
        <v>0</v>
      </c>
      <c r="CX196" s="77"/>
      <c r="CY196" s="77">
        <v>0</v>
      </c>
      <c r="CZ196" s="77">
        <v>0</v>
      </c>
      <c r="DA196" s="77">
        <v>0</v>
      </c>
      <c r="DB196" s="77">
        <v>0</v>
      </c>
      <c r="DC196" s="77">
        <v>0</v>
      </c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</row>
    <row r="197" spans="1:127" ht="53.25" customHeight="1">
      <c r="A197" s="404"/>
      <c r="B197" s="167" t="s">
        <v>305</v>
      </c>
      <c r="C197" s="168"/>
      <c r="D197" s="169"/>
      <c r="E197" s="77">
        <v>250000</v>
      </c>
      <c r="F197" s="77">
        <v>0</v>
      </c>
      <c r="G197" s="77">
        <v>0</v>
      </c>
      <c r="H197" s="77">
        <v>0</v>
      </c>
      <c r="I197" s="77">
        <v>0</v>
      </c>
      <c r="J197" s="77">
        <v>0</v>
      </c>
      <c r="K197" s="77">
        <v>0</v>
      </c>
      <c r="L197" s="77">
        <v>0</v>
      </c>
      <c r="M197" s="77">
        <v>0</v>
      </c>
      <c r="N197" s="77">
        <v>0</v>
      </c>
      <c r="O197" s="77">
        <v>0</v>
      </c>
      <c r="P197" s="77">
        <v>0</v>
      </c>
      <c r="Q197" s="77">
        <v>0</v>
      </c>
      <c r="R197" s="77">
        <v>0</v>
      </c>
      <c r="S197" s="77">
        <v>0</v>
      </c>
      <c r="T197" s="77">
        <v>0</v>
      </c>
      <c r="U197" s="77">
        <v>0</v>
      </c>
      <c r="V197" s="77">
        <v>0</v>
      </c>
      <c r="W197" s="77">
        <v>0</v>
      </c>
      <c r="X197" s="77">
        <v>0</v>
      </c>
      <c r="Y197" s="77">
        <v>0</v>
      </c>
      <c r="Z197" s="77">
        <v>0</v>
      </c>
      <c r="AA197" s="77">
        <v>0</v>
      </c>
      <c r="AB197" s="77">
        <v>0</v>
      </c>
      <c r="AC197" s="77">
        <v>0</v>
      </c>
      <c r="AD197" s="77">
        <v>0</v>
      </c>
      <c r="AE197" s="77">
        <v>0</v>
      </c>
      <c r="AF197" s="77">
        <v>0</v>
      </c>
      <c r="AG197" s="77">
        <v>0</v>
      </c>
      <c r="AH197" s="77">
        <v>0</v>
      </c>
      <c r="AI197" s="77">
        <v>0</v>
      </c>
      <c r="AJ197" s="77">
        <v>0</v>
      </c>
      <c r="AK197" s="77">
        <v>0</v>
      </c>
      <c r="AL197" s="77">
        <v>0</v>
      </c>
      <c r="AM197" s="77">
        <v>0</v>
      </c>
      <c r="AN197" s="77">
        <v>0</v>
      </c>
      <c r="AO197" s="77">
        <v>0</v>
      </c>
      <c r="AP197" s="77">
        <v>0</v>
      </c>
      <c r="AQ197" s="77">
        <v>0</v>
      </c>
      <c r="AR197" s="77">
        <v>0</v>
      </c>
      <c r="AS197" s="77">
        <v>0</v>
      </c>
      <c r="AT197" s="77">
        <v>0</v>
      </c>
      <c r="AU197" s="77">
        <v>0</v>
      </c>
      <c r="AV197" s="77">
        <v>0</v>
      </c>
      <c r="AW197" s="77">
        <v>0</v>
      </c>
      <c r="AX197" s="77">
        <v>0</v>
      </c>
      <c r="AY197" s="77">
        <v>0</v>
      </c>
      <c r="AZ197" s="77">
        <v>0</v>
      </c>
      <c r="BA197" s="77">
        <v>0</v>
      </c>
      <c r="BB197" s="77">
        <v>0</v>
      </c>
      <c r="BC197" s="77">
        <v>0</v>
      </c>
      <c r="BD197" s="77">
        <v>0</v>
      </c>
      <c r="BE197" s="77">
        <v>0</v>
      </c>
      <c r="BF197" s="77">
        <v>0</v>
      </c>
      <c r="BG197" s="77">
        <v>0</v>
      </c>
      <c r="BH197" s="77">
        <v>0</v>
      </c>
      <c r="BI197" s="77">
        <v>0</v>
      </c>
      <c r="BJ197" s="77">
        <v>0</v>
      </c>
      <c r="BK197" s="77">
        <v>0</v>
      </c>
      <c r="BL197" s="77">
        <v>0</v>
      </c>
      <c r="BM197" s="77">
        <v>0</v>
      </c>
      <c r="BN197" s="77">
        <v>0</v>
      </c>
      <c r="BO197" s="77">
        <v>0</v>
      </c>
      <c r="BP197" s="77">
        <v>0</v>
      </c>
      <c r="BQ197" s="77">
        <v>0</v>
      </c>
      <c r="BR197" s="77">
        <v>0</v>
      </c>
      <c r="BS197" s="77">
        <v>0</v>
      </c>
      <c r="BT197" s="77">
        <v>0</v>
      </c>
      <c r="BU197" s="77">
        <v>0</v>
      </c>
      <c r="BV197" s="77">
        <v>0</v>
      </c>
      <c r="BW197" s="77">
        <v>0</v>
      </c>
      <c r="BX197" s="77">
        <v>0</v>
      </c>
      <c r="BY197" s="77">
        <v>0</v>
      </c>
      <c r="BZ197" s="77">
        <v>0</v>
      </c>
      <c r="CA197" s="77">
        <v>0</v>
      </c>
      <c r="CB197" s="77">
        <v>0</v>
      </c>
      <c r="CC197" s="77">
        <v>0</v>
      </c>
      <c r="CD197" s="77">
        <v>0</v>
      </c>
      <c r="CE197" s="77">
        <v>0</v>
      </c>
      <c r="CF197" s="77">
        <v>0</v>
      </c>
      <c r="CG197" s="77">
        <v>0</v>
      </c>
      <c r="CH197" s="77">
        <v>0</v>
      </c>
      <c r="CI197" s="77">
        <v>0</v>
      </c>
      <c r="CJ197" s="77">
        <v>0</v>
      </c>
      <c r="CK197" s="77">
        <v>0</v>
      </c>
      <c r="CL197" s="77">
        <v>0</v>
      </c>
      <c r="CM197" s="77">
        <v>0</v>
      </c>
      <c r="CN197" s="77">
        <v>0</v>
      </c>
      <c r="CO197" s="77">
        <v>0</v>
      </c>
      <c r="CP197" s="77">
        <v>0</v>
      </c>
      <c r="CQ197" s="77">
        <v>0</v>
      </c>
      <c r="CR197" s="77">
        <v>0</v>
      </c>
      <c r="CS197" s="77">
        <v>0</v>
      </c>
      <c r="CT197" s="77">
        <v>0</v>
      </c>
      <c r="CU197" s="77">
        <v>0</v>
      </c>
      <c r="CV197" s="77">
        <v>0</v>
      </c>
      <c r="CW197" s="77">
        <v>0</v>
      </c>
      <c r="CX197" s="77"/>
      <c r="CY197" s="77">
        <v>50000</v>
      </c>
      <c r="CZ197" s="77">
        <v>50000</v>
      </c>
      <c r="DA197" s="77">
        <v>50000</v>
      </c>
      <c r="DB197" s="77">
        <v>50000</v>
      </c>
      <c r="DC197" s="77">
        <v>50000</v>
      </c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</row>
    <row r="198" spans="1:127" ht="53.25" customHeight="1">
      <c r="A198" s="404"/>
      <c r="B198" s="234" t="s">
        <v>306</v>
      </c>
      <c r="C198" s="235"/>
      <c r="D198" s="235"/>
      <c r="E198" s="235">
        <v>3518100</v>
      </c>
      <c r="F198" s="235">
        <v>40000</v>
      </c>
      <c r="G198" s="235">
        <v>18200</v>
      </c>
      <c r="H198" s="235">
        <v>29400</v>
      </c>
      <c r="I198" s="235">
        <v>19700</v>
      </c>
      <c r="J198" s="235">
        <v>26300</v>
      </c>
      <c r="K198" s="235">
        <v>39100</v>
      </c>
      <c r="L198" s="235">
        <v>57900</v>
      </c>
      <c r="M198" s="235">
        <v>37000</v>
      </c>
      <c r="N198" s="235">
        <v>28400</v>
      </c>
      <c r="O198" s="235">
        <v>49200</v>
      </c>
      <c r="P198" s="235">
        <v>40000</v>
      </c>
      <c r="Q198" s="235">
        <v>20300</v>
      </c>
      <c r="R198" s="235">
        <v>47500</v>
      </c>
      <c r="S198" s="235">
        <v>38400</v>
      </c>
      <c r="T198" s="235">
        <v>17200</v>
      </c>
      <c r="U198" s="235">
        <v>21900</v>
      </c>
      <c r="V198" s="235">
        <v>34900</v>
      </c>
      <c r="W198" s="235">
        <v>29100</v>
      </c>
      <c r="X198" s="235">
        <v>14200</v>
      </c>
      <c r="Y198" s="235">
        <v>24900</v>
      </c>
      <c r="Z198" s="235">
        <v>50000</v>
      </c>
      <c r="AA198" s="235">
        <v>58300</v>
      </c>
      <c r="AB198" s="235">
        <v>95900</v>
      </c>
      <c r="AC198" s="235">
        <v>71500</v>
      </c>
      <c r="AD198" s="235">
        <v>31800</v>
      </c>
      <c r="AE198" s="235">
        <v>68700</v>
      </c>
      <c r="AF198" s="235">
        <v>63200</v>
      </c>
      <c r="AG198" s="235">
        <v>70000</v>
      </c>
      <c r="AH198" s="235">
        <v>27500</v>
      </c>
      <c r="AI198" s="235">
        <v>50000</v>
      </c>
      <c r="AJ198" s="235">
        <v>51300</v>
      </c>
      <c r="AK198" s="235">
        <v>70600</v>
      </c>
      <c r="AL198" s="235">
        <v>47100</v>
      </c>
      <c r="AM198" s="235">
        <v>51100</v>
      </c>
      <c r="AN198" s="235">
        <v>27300</v>
      </c>
      <c r="AO198" s="235">
        <v>32900</v>
      </c>
      <c r="AP198" s="235">
        <v>55900</v>
      </c>
      <c r="AQ198" s="235">
        <v>66500</v>
      </c>
      <c r="AR198" s="235">
        <v>24100</v>
      </c>
      <c r="AS198" s="235">
        <v>46800</v>
      </c>
      <c r="AT198" s="235">
        <v>23100</v>
      </c>
      <c r="AU198" s="235">
        <v>89100</v>
      </c>
      <c r="AV198" s="235">
        <v>40000</v>
      </c>
      <c r="AW198" s="235">
        <v>50500</v>
      </c>
      <c r="AX198" s="235">
        <v>73400</v>
      </c>
      <c r="AY198" s="235">
        <v>32600</v>
      </c>
      <c r="AZ198" s="235">
        <v>33200</v>
      </c>
      <c r="BA198" s="235">
        <v>34700</v>
      </c>
      <c r="BB198" s="235">
        <v>20800</v>
      </c>
      <c r="BC198" s="235">
        <v>37300</v>
      </c>
      <c r="BD198" s="235">
        <v>33900</v>
      </c>
      <c r="BE198" s="235">
        <v>40000</v>
      </c>
      <c r="BF198" s="235">
        <v>46700</v>
      </c>
      <c r="BG198" s="235">
        <v>31900</v>
      </c>
      <c r="BH198" s="235">
        <v>73700</v>
      </c>
      <c r="BI198" s="235">
        <v>54200</v>
      </c>
      <c r="BJ198" s="235">
        <v>68600</v>
      </c>
      <c r="BK198" s="235">
        <v>31200</v>
      </c>
      <c r="BL198" s="235">
        <v>38400</v>
      </c>
      <c r="BM198" s="235">
        <v>33100</v>
      </c>
      <c r="BN198" s="235">
        <v>33000</v>
      </c>
      <c r="BO198" s="235">
        <v>40000</v>
      </c>
      <c r="BP198" s="235">
        <v>42500</v>
      </c>
      <c r="BQ198" s="235">
        <v>43500</v>
      </c>
      <c r="BR198" s="235">
        <v>20100</v>
      </c>
      <c r="BS198" s="235">
        <v>35400</v>
      </c>
      <c r="BT198" s="235">
        <v>30500</v>
      </c>
      <c r="BU198" s="235">
        <v>15700</v>
      </c>
      <c r="BV198" s="235">
        <v>12800</v>
      </c>
      <c r="BW198" s="235">
        <v>136800</v>
      </c>
      <c r="BX198" s="235">
        <v>50000</v>
      </c>
      <c r="BY198" s="235">
        <v>31200</v>
      </c>
      <c r="BZ198" s="235">
        <v>36400</v>
      </c>
      <c r="CA198" s="235">
        <v>50700</v>
      </c>
      <c r="CB198" s="235">
        <v>19300</v>
      </c>
      <c r="CC198" s="235">
        <v>15300</v>
      </c>
      <c r="CD198" s="235">
        <v>21600</v>
      </c>
      <c r="CE198" s="235">
        <v>38400</v>
      </c>
      <c r="CF198" s="235">
        <v>25900</v>
      </c>
      <c r="CG198" s="235">
        <v>66900</v>
      </c>
      <c r="CH198" s="235">
        <v>30000</v>
      </c>
      <c r="CI198" s="235">
        <v>27700</v>
      </c>
      <c r="CJ198" s="235">
        <v>29500</v>
      </c>
      <c r="CK198" s="235">
        <v>22200</v>
      </c>
      <c r="CL198" s="235">
        <v>34100</v>
      </c>
      <c r="CM198" s="235">
        <v>28100</v>
      </c>
      <c r="CN198" s="235">
        <v>0</v>
      </c>
      <c r="CO198" s="235">
        <v>0</v>
      </c>
      <c r="CP198" s="235">
        <v>0</v>
      </c>
      <c r="CQ198" s="235">
        <v>0</v>
      </c>
      <c r="CR198" s="235">
        <v>0</v>
      </c>
      <c r="CS198" s="235">
        <v>0</v>
      </c>
      <c r="CT198" s="235">
        <v>0</v>
      </c>
      <c r="CU198" s="235">
        <v>0</v>
      </c>
      <c r="CV198" s="235">
        <v>0</v>
      </c>
      <c r="CW198" s="235">
        <v>0</v>
      </c>
      <c r="CX198" s="235"/>
      <c r="CY198" s="235">
        <v>0</v>
      </c>
      <c r="CZ198" s="235">
        <v>0</v>
      </c>
      <c r="DA198" s="235">
        <v>0</v>
      </c>
      <c r="DB198" s="235">
        <v>0</v>
      </c>
      <c r="DC198" s="235">
        <v>0</v>
      </c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</row>
    <row r="199" spans="1:127" ht="53.25" customHeight="1">
      <c r="A199" s="404"/>
      <c r="B199" s="76" t="s">
        <v>211</v>
      </c>
      <c r="C199" s="168"/>
      <c r="D199" s="169"/>
      <c r="E199" s="77">
        <v>1659200</v>
      </c>
      <c r="F199" s="77">
        <v>20000</v>
      </c>
      <c r="G199" s="77">
        <v>7800</v>
      </c>
      <c r="H199" s="77">
        <v>14100</v>
      </c>
      <c r="I199" s="77">
        <v>9500</v>
      </c>
      <c r="J199" s="77">
        <v>13100</v>
      </c>
      <c r="K199" s="77">
        <v>17900</v>
      </c>
      <c r="L199" s="77">
        <v>27700</v>
      </c>
      <c r="M199" s="77">
        <v>16800</v>
      </c>
      <c r="N199" s="77">
        <v>13900</v>
      </c>
      <c r="O199" s="77">
        <v>24200</v>
      </c>
      <c r="P199" s="77">
        <v>20000</v>
      </c>
      <c r="Q199" s="77">
        <v>9100</v>
      </c>
      <c r="R199" s="77">
        <v>21600</v>
      </c>
      <c r="S199" s="77">
        <v>16800</v>
      </c>
      <c r="T199" s="77">
        <v>8100</v>
      </c>
      <c r="U199" s="77">
        <v>10400</v>
      </c>
      <c r="V199" s="77">
        <v>16000</v>
      </c>
      <c r="W199" s="77">
        <v>13500</v>
      </c>
      <c r="X199" s="77">
        <v>6700</v>
      </c>
      <c r="Y199" s="77">
        <v>11500</v>
      </c>
      <c r="Z199" s="77">
        <v>20000</v>
      </c>
      <c r="AA199" s="77">
        <v>28000</v>
      </c>
      <c r="AB199" s="77">
        <v>44100</v>
      </c>
      <c r="AC199" s="77">
        <v>33400</v>
      </c>
      <c r="AD199" s="77">
        <v>15200</v>
      </c>
      <c r="AE199" s="77">
        <v>32600</v>
      </c>
      <c r="AF199" s="77">
        <v>30100</v>
      </c>
      <c r="AG199" s="77">
        <v>32100</v>
      </c>
      <c r="AH199" s="77">
        <v>13400</v>
      </c>
      <c r="AI199" s="77">
        <v>20000</v>
      </c>
      <c r="AJ199" s="77">
        <v>24000</v>
      </c>
      <c r="AK199" s="77">
        <v>31900</v>
      </c>
      <c r="AL199" s="77">
        <v>22800</v>
      </c>
      <c r="AM199" s="77">
        <v>24200</v>
      </c>
      <c r="AN199" s="77">
        <v>13300</v>
      </c>
      <c r="AO199" s="77">
        <v>15200</v>
      </c>
      <c r="AP199" s="77">
        <v>26400</v>
      </c>
      <c r="AQ199" s="77">
        <v>32800</v>
      </c>
      <c r="AR199" s="77">
        <v>11700</v>
      </c>
      <c r="AS199" s="77">
        <v>21200</v>
      </c>
      <c r="AT199" s="77">
        <v>11000</v>
      </c>
      <c r="AU199" s="77">
        <v>43400</v>
      </c>
      <c r="AV199" s="77">
        <v>20000</v>
      </c>
      <c r="AW199" s="77">
        <v>23100</v>
      </c>
      <c r="AX199" s="77">
        <v>32200</v>
      </c>
      <c r="AY199" s="77">
        <v>15100</v>
      </c>
      <c r="AZ199" s="77">
        <v>15900</v>
      </c>
      <c r="BA199" s="77">
        <v>16900</v>
      </c>
      <c r="BB199" s="77">
        <v>9900</v>
      </c>
      <c r="BC199" s="77">
        <v>17100</v>
      </c>
      <c r="BD199" s="77">
        <v>16200</v>
      </c>
      <c r="BE199" s="77">
        <v>20000</v>
      </c>
      <c r="BF199" s="77">
        <v>22200</v>
      </c>
      <c r="BG199" s="77">
        <v>15500</v>
      </c>
      <c r="BH199" s="77">
        <v>35500</v>
      </c>
      <c r="BI199" s="77">
        <v>26200</v>
      </c>
      <c r="BJ199" s="77">
        <v>33700</v>
      </c>
      <c r="BK199" s="77">
        <v>14000</v>
      </c>
      <c r="BL199" s="77">
        <v>18700</v>
      </c>
      <c r="BM199" s="77">
        <v>15400</v>
      </c>
      <c r="BN199" s="77">
        <v>16100</v>
      </c>
      <c r="BO199" s="77">
        <v>20000</v>
      </c>
      <c r="BP199" s="77">
        <v>19300</v>
      </c>
      <c r="BQ199" s="77">
        <v>20400</v>
      </c>
      <c r="BR199" s="77">
        <v>9300</v>
      </c>
      <c r="BS199" s="77">
        <v>17000</v>
      </c>
      <c r="BT199" s="77">
        <v>14200</v>
      </c>
      <c r="BU199" s="77">
        <v>7900</v>
      </c>
      <c r="BV199" s="77">
        <v>6400</v>
      </c>
      <c r="BW199" s="77">
        <v>67000</v>
      </c>
      <c r="BX199" s="77">
        <v>20000</v>
      </c>
      <c r="BY199" s="77">
        <v>15000</v>
      </c>
      <c r="BZ199" s="77">
        <v>17700</v>
      </c>
      <c r="CA199" s="77">
        <v>22800</v>
      </c>
      <c r="CB199" s="77">
        <v>8800</v>
      </c>
      <c r="CC199" s="77">
        <v>7600</v>
      </c>
      <c r="CD199" s="77">
        <v>10800</v>
      </c>
      <c r="CE199" s="77">
        <v>16700</v>
      </c>
      <c r="CF199" s="77">
        <v>11700</v>
      </c>
      <c r="CG199" s="77">
        <v>32200</v>
      </c>
      <c r="CH199" s="77">
        <v>20000</v>
      </c>
      <c r="CI199" s="77">
        <v>12500</v>
      </c>
      <c r="CJ199" s="77">
        <v>13700</v>
      </c>
      <c r="CK199" s="77">
        <v>10400</v>
      </c>
      <c r="CL199" s="77">
        <v>15100</v>
      </c>
      <c r="CM199" s="77">
        <v>13500</v>
      </c>
      <c r="CN199" s="77">
        <v>0</v>
      </c>
      <c r="CO199" s="77">
        <v>0</v>
      </c>
      <c r="CP199" s="77">
        <v>0</v>
      </c>
      <c r="CQ199" s="77">
        <v>0</v>
      </c>
      <c r="CR199" s="77">
        <v>0</v>
      </c>
      <c r="CS199" s="77">
        <v>0</v>
      </c>
      <c r="CT199" s="77">
        <v>0</v>
      </c>
      <c r="CU199" s="77">
        <v>0</v>
      </c>
      <c r="CV199" s="77">
        <v>0</v>
      </c>
      <c r="CW199" s="77">
        <v>0</v>
      </c>
      <c r="CX199" s="77"/>
      <c r="CY199" s="77">
        <v>0</v>
      </c>
      <c r="CZ199" s="77">
        <v>0</v>
      </c>
      <c r="DA199" s="77">
        <v>0</v>
      </c>
      <c r="DB199" s="77">
        <v>0</v>
      </c>
      <c r="DC199" s="77">
        <v>0</v>
      </c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</row>
    <row r="200" spans="1:127" ht="53.25" customHeight="1">
      <c r="A200" s="404"/>
      <c r="B200" s="74" t="s">
        <v>213</v>
      </c>
      <c r="C200" s="173"/>
      <c r="D200" s="174"/>
      <c r="E200" s="75">
        <v>1350000</v>
      </c>
      <c r="F200" s="75">
        <v>0</v>
      </c>
      <c r="G200" s="75">
        <v>0</v>
      </c>
      <c r="H200" s="75">
        <v>0</v>
      </c>
      <c r="I200" s="75">
        <v>0</v>
      </c>
      <c r="J200" s="75">
        <v>0</v>
      </c>
      <c r="K200" s="75">
        <v>0</v>
      </c>
      <c r="L200" s="75">
        <v>0</v>
      </c>
      <c r="M200" s="75">
        <v>0</v>
      </c>
      <c r="N200" s="75">
        <v>0</v>
      </c>
      <c r="O200" s="75">
        <v>0</v>
      </c>
      <c r="P200" s="75">
        <v>0</v>
      </c>
      <c r="Q200" s="75">
        <v>0</v>
      </c>
      <c r="R200" s="75">
        <v>0</v>
      </c>
      <c r="S200" s="75">
        <v>0</v>
      </c>
      <c r="T200" s="75">
        <v>0</v>
      </c>
      <c r="U200" s="75">
        <v>0</v>
      </c>
      <c r="V200" s="75">
        <v>0</v>
      </c>
      <c r="W200" s="75">
        <v>0</v>
      </c>
      <c r="X200" s="75">
        <v>0</v>
      </c>
      <c r="Y200" s="75">
        <v>0</v>
      </c>
      <c r="Z200" s="75">
        <v>0</v>
      </c>
      <c r="AA200" s="75">
        <v>0</v>
      </c>
      <c r="AB200" s="75">
        <v>0</v>
      </c>
      <c r="AC200" s="75">
        <v>0</v>
      </c>
      <c r="AD200" s="75">
        <v>0</v>
      </c>
      <c r="AE200" s="75">
        <v>0</v>
      </c>
      <c r="AF200" s="75">
        <v>450000</v>
      </c>
      <c r="AG200" s="75">
        <v>0</v>
      </c>
      <c r="AH200" s="75">
        <v>0</v>
      </c>
      <c r="AI200" s="75">
        <v>0</v>
      </c>
      <c r="AJ200" s="75">
        <v>0</v>
      </c>
      <c r="AK200" s="75">
        <v>0</v>
      </c>
      <c r="AL200" s="75">
        <v>0</v>
      </c>
      <c r="AM200" s="75">
        <v>0</v>
      </c>
      <c r="AN200" s="75">
        <v>0</v>
      </c>
      <c r="AO200" s="75">
        <v>0</v>
      </c>
      <c r="AP200" s="75">
        <v>0</v>
      </c>
      <c r="AQ200" s="75">
        <v>450000</v>
      </c>
      <c r="AR200" s="75">
        <v>0</v>
      </c>
      <c r="AS200" s="75">
        <v>0</v>
      </c>
      <c r="AT200" s="75">
        <v>0</v>
      </c>
      <c r="AU200" s="75">
        <v>0</v>
      </c>
      <c r="AV200" s="75">
        <v>0</v>
      </c>
      <c r="AW200" s="75">
        <v>450000</v>
      </c>
      <c r="AX200" s="75">
        <v>0</v>
      </c>
      <c r="AY200" s="75">
        <v>0</v>
      </c>
      <c r="AZ200" s="75">
        <v>0</v>
      </c>
      <c r="BA200" s="75">
        <v>0</v>
      </c>
      <c r="BB200" s="75">
        <v>0</v>
      </c>
      <c r="BC200" s="75">
        <v>0</v>
      </c>
      <c r="BD200" s="75">
        <v>0</v>
      </c>
      <c r="BE200" s="75">
        <v>0</v>
      </c>
      <c r="BF200" s="75">
        <v>0</v>
      </c>
      <c r="BG200" s="75">
        <v>0</v>
      </c>
      <c r="BH200" s="75">
        <v>0</v>
      </c>
      <c r="BI200" s="75">
        <v>0</v>
      </c>
      <c r="BJ200" s="75">
        <v>0</v>
      </c>
      <c r="BK200" s="75">
        <v>0</v>
      </c>
      <c r="BL200" s="75">
        <v>0</v>
      </c>
      <c r="BM200" s="75">
        <v>0</v>
      </c>
      <c r="BN200" s="75">
        <v>0</v>
      </c>
      <c r="BO200" s="75">
        <v>0</v>
      </c>
      <c r="BP200" s="75">
        <v>0</v>
      </c>
      <c r="BQ200" s="75">
        <v>0</v>
      </c>
      <c r="BR200" s="75">
        <v>0</v>
      </c>
      <c r="BS200" s="75">
        <v>0</v>
      </c>
      <c r="BT200" s="75">
        <v>0</v>
      </c>
      <c r="BU200" s="75">
        <v>0</v>
      </c>
      <c r="BV200" s="75">
        <v>0</v>
      </c>
      <c r="BW200" s="75">
        <v>0</v>
      </c>
      <c r="BX200" s="75">
        <v>0</v>
      </c>
      <c r="BY200" s="75">
        <v>0</v>
      </c>
      <c r="BZ200" s="75">
        <v>0</v>
      </c>
      <c r="CA200" s="75">
        <v>0</v>
      </c>
      <c r="CB200" s="75">
        <v>0</v>
      </c>
      <c r="CC200" s="75">
        <v>0</v>
      </c>
      <c r="CD200" s="75">
        <v>0</v>
      </c>
      <c r="CE200" s="75">
        <v>0</v>
      </c>
      <c r="CF200" s="75">
        <v>0</v>
      </c>
      <c r="CG200" s="75">
        <v>0</v>
      </c>
      <c r="CH200" s="75">
        <v>0</v>
      </c>
      <c r="CI200" s="75">
        <v>0</v>
      </c>
      <c r="CJ200" s="75">
        <v>0</v>
      </c>
      <c r="CK200" s="75">
        <v>0</v>
      </c>
      <c r="CL200" s="75">
        <v>0</v>
      </c>
      <c r="CM200" s="75">
        <v>0</v>
      </c>
      <c r="CN200" s="75">
        <v>0</v>
      </c>
      <c r="CO200" s="75">
        <v>0</v>
      </c>
      <c r="CP200" s="75">
        <v>0</v>
      </c>
      <c r="CQ200" s="75">
        <v>0</v>
      </c>
      <c r="CR200" s="75">
        <v>0</v>
      </c>
      <c r="CS200" s="75">
        <v>0</v>
      </c>
      <c r="CT200" s="75">
        <v>0</v>
      </c>
      <c r="CU200" s="75">
        <v>0</v>
      </c>
      <c r="CV200" s="75">
        <v>0</v>
      </c>
      <c r="CW200" s="75">
        <v>0</v>
      </c>
      <c r="CX200" s="75"/>
      <c r="CY200" s="75">
        <v>0</v>
      </c>
      <c r="CZ200" s="75">
        <v>0</v>
      </c>
      <c r="DA200" s="75">
        <v>0</v>
      </c>
      <c r="DB200" s="75">
        <v>0</v>
      </c>
      <c r="DC200" s="75">
        <v>0</v>
      </c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</row>
    <row r="201" spans="1:127" ht="53.25" customHeight="1">
      <c r="A201" s="404"/>
      <c r="B201" s="236" t="s">
        <v>214</v>
      </c>
      <c r="C201" s="237"/>
      <c r="D201" s="238"/>
      <c r="E201" s="239">
        <v>5784200</v>
      </c>
      <c r="F201" s="239">
        <v>0</v>
      </c>
      <c r="G201" s="239">
        <v>0</v>
      </c>
      <c r="H201" s="239">
        <v>0</v>
      </c>
      <c r="I201" s="239">
        <v>0</v>
      </c>
      <c r="J201" s="239">
        <v>0</v>
      </c>
      <c r="K201" s="239">
        <v>0</v>
      </c>
      <c r="L201" s="239">
        <v>0</v>
      </c>
      <c r="M201" s="239">
        <v>0</v>
      </c>
      <c r="N201" s="239">
        <v>0</v>
      </c>
      <c r="O201" s="239">
        <v>0</v>
      </c>
      <c r="P201" s="239">
        <v>0</v>
      </c>
      <c r="Q201" s="239">
        <v>0</v>
      </c>
      <c r="R201" s="239">
        <v>0</v>
      </c>
      <c r="S201" s="239">
        <v>0</v>
      </c>
      <c r="T201" s="239">
        <v>0</v>
      </c>
      <c r="U201" s="239">
        <v>0</v>
      </c>
      <c r="V201" s="239">
        <v>0</v>
      </c>
      <c r="W201" s="239">
        <v>0</v>
      </c>
      <c r="X201" s="239">
        <v>0</v>
      </c>
      <c r="Y201" s="239">
        <v>0</v>
      </c>
      <c r="Z201" s="239">
        <v>0</v>
      </c>
      <c r="AA201" s="239">
        <v>0</v>
      </c>
      <c r="AB201" s="239">
        <v>0</v>
      </c>
      <c r="AC201" s="239">
        <v>0</v>
      </c>
      <c r="AD201" s="239">
        <v>0</v>
      </c>
      <c r="AE201" s="239">
        <v>0</v>
      </c>
      <c r="AF201" s="239">
        <v>0</v>
      </c>
      <c r="AG201" s="239">
        <v>0</v>
      </c>
      <c r="AH201" s="239">
        <v>0</v>
      </c>
      <c r="AI201" s="239">
        <v>0</v>
      </c>
      <c r="AJ201" s="239">
        <v>0</v>
      </c>
      <c r="AK201" s="239">
        <v>0</v>
      </c>
      <c r="AL201" s="239">
        <v>0</v>
      </c>
      <c r="AM201" s="239">
        <v>0</v>
      </c>
      <c r="AN201" s="239">
        <v>0</v>
      </c>
      <c r="AO201" s="239">
        <v>0</v>
      </c>
      <c r="AP201" s="239">
        <v>0</v>
      </c>
      <c r="AQ201" s="239">
        <v>0</v>
      </c>
      <c r="AR201" s="239">
        <v>0</v>
      </c>
      <c r="AS201" s="239">
        <v>0</v>
      </c>
      <c r="AT201" s="239">
        <v>0</v>
      </c>
      <c r="AU201" s="239">
        <v>0</v>
      </c>
      <c r="AV201" s="239">
        <v>0</v>
      </c>
      <c r="AW201" s="239">
        <v>0</v>
      </c>
      <c r="AX201" s="239">
        <v>0</v>
      </c>
      <c r="AY201" s="239">
        <v>0</v>
      </c>
      <c r="AZ201" s="239">
        <v>0</v>
      </c>
      <c r="BA201" s="239">
        <v>0</v>
      </c>
      <c r="BB201" s="239">
        <v>0</v>
      </c>
      <c r="BC201" s="239">
        <v>0</v>
      </c>
      <c r="BD201" s="239">
        <v>0</v>
      </c>
      <c r="BE201" s="239">
        <v>0</v>
      </c>
      <c r="BF201" s="239">
        <v>0</v>
      </c>
      <c r="BG201" s="239">
        <v>0</v>
      </c>
      <c r="BH201" s="239">
        <v>0</v>
      </c>
      <c r="BI201" s="239">
        <v>0</v>
      </c>
      <c r="BJ201" s="239">
        <v>0</v>
      </c>
      <c r="BK201" s="239">
        <v>0</v>
      </c>
      <c r="BL201" s="239">
        <v>0</v>
      </c>
      <c r="BM201" s="239">
        <v>0</v>
      </c>
      <c r="BN201" s="239">
        <v>0</v>
      </c>
      <c r="BO201" s="239">
        <v>0</v>
      </c>
      <c r="BP201" s="239">
        <v>0</v>
      </c>
      <c r="BQ201" s="239">
        <v>0</v>
      </c>
      <c r="BR201" s="239">
        <v>0</v>
      </c>
      <c r="BS201" s="239">
        <v>0</v>
      </c>
      <c r="BT201" s="239">
        <v>0</v>
      </c>
      <c r="BU201" s="239">
        <v>0</v>
      </c>
      <c r="BV201" s="239">
        <v>0</v>
      </c>
      <c r="BW201" s="239">
        <v>0</v>
      </c>
      <c r="BX201" s="239">
        <v>0</v>
      </c>
      <c r="BY201" s="239">
        <v>0</v>
      </c>
      <c r="BZ201" s="239">
        <v>0</v>
      </c>
      <c r="CA201" s="239">
        <v>0</v>
      </c>
      <c r="CB201" s="239">
        <v>0</v>
      </c>
      <c r="CC201" s="239">
        <v>0</v>
      </c>
      <c r="CD201" s="239">
        <v>0</v>
      </c>
      <c r="CE201" s="239">
        <v>0</v>
      </c>
      <c r="CF201" s="239">
        <v>0</v>
      </c>
      <c r="CG201" s="239">
        <v>0</v>
      </c>
      <c r="CH201" s="239">
        <v>0</v>
      </c>
      <c r="CI201" s="239">
        <v>0</v>
      </c>
      <c r="CJ201" s="239">
        <v>0</v>
      </c>
      <c r="CK201" s="239">
        <v>0</v>
      </c>
      <c r="CL201" s="239">
        <v>0</v>
      </c>
      <c r="CM201" s="239">
        <v>0</v>
      </c>
      <c r="CN201" s="239">
        <v>661400</v>
      </c>
      <c r="CO201" s="239">
        <v>0</v>
      </c>
      <c r="CP201" s="239">
        <v>595400</v>
      </c>
      <c r="CQ201" s="239">
        <v>604500</v>
      </c>
      <c r="CR201" s="239">
        <v>912300</v>
      </c>
      <c r="CS201" s="239">
        <v>549300</v>
      </c>
      <c r="CT201" s="239">
        <v>762400</v>
      </c>
      <c r="CU201" s="239">
        <v>793500</v>
      </c>
      <c r="CV201" s="239">
        <v>905400</v>
      </c>
      <c r="CW201" s="239">
        <v>0</v>
      </c>
      <c r="CX201" s="239"/>
      <c r="CY201" s="239">
        <v>0</v>
      </c>
      <c r="CZ201" s="239">
        <v>0</v>
      </c>
      <c r="DA201" s="239">
        <v>0</v>
      </c>
      <c r="DB201" s="239">
        <v>0</v>
      </c>
      <c r="DC201" s="239">
        <v>0</v>
      </c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</row>
    <row r="202" spans="1:127" ht="53.25" customHeight="1">
      <c r="A202" s="390"/>
      <c r="B202" s="81" t="s">
        <v>215</v>
      </c>
      <c r="C202" s="177"/>
      <c r="D202" s="178"/>
      <c r="E202" s="82">
        <v>22555100</v>
      </c>
      <c r="F202" s="82">
        <v>60000</v>
      </c>
      <c r="G202" s="82">
        <v>26000</v>
      </c>
      <c r="H202" s="82">
        <v>197100</v>
      </c>
      <c r="I202" s="82">
        <v>29200</v>
      </c>
      <c r="J202" s="82">
        <v>183400</v>
      </c>
      <c r="K202" s="82">
        <v>57000</v>
      </c>
      <c r="L202" s="82">
        <v>277600</v>
      </c>
      <c r="M202" s="82">
        <v>485800</v>
      </c>
      <c r="N202" s="82">
        <v>42300</v>
      </c>
      <c r="O202" s="82">
        <v>265400</v>
      </c>
      <c r="P202" s="82">
        <v>60000</v>
      </c>
      <c r="Q202" s="82">
        <v>29400</v>
      </c>
      <c r="R202" s="82">
        <v>155500</v>
      </c>
      <c r="S202" s="82">
        <v>55200</v>
      </c>
      <c r="T202" s="82">
        <v>82900</v>
      </c>
      <c r="U202" s="82">
        <v>128300</v>
      </c>
      <c r="V202" s="82">
        <v>70100</v>
      </c>
      <c r="W202" s="82">
        <v>42600</v>
      </c>
      <c r="X202" s="82">
        <v>40100</v>
      </c>
      <c r="Y202" s="82">
        <v>228400</v>
      </c>
      <c r="Z202" s="82">
        <v>70000</v>
      </c>
      <c r="AA202" s="82">
        <v>278300</v>
      </c>
      <c r="AB202" s="82">
        <v>524000</v>
      </c>
      <c r="AC202" s="82">
        <v>344900</v>
      </c>
      <c r="AD202" s="82">
        <v>191000</v>
      </c>
      <c r="AE202" s="82">
        <v>485300</v>
      </c>
      <c r="AF202" s="82">
        <v>1119300</v>
      </c>
      <c r="AG202" s="82">
        <v>294100</v>
      </c>
      <c r="AH202" s="82">
        <v>184900</v>
      </c>
      <c r="AI202" s="82">
        <v>70000</v>
      </c>
      <c r="AJ202" s="82">
        <v>219300</v>
      </c>
      <c r="AK202" s="82">
        <v>361700</v>
      </c>
      <c r="AL202" s="82">
        <v>866700</v>
      </c>
      <c r="AM202" s="82">
        <v>305700</v>
      </c>
      <c r="AN202" s="82">
        <v>107800</v>
      </c>
      <c r="AO202" s="82">
        <v>86500</v>
      </c>
      <c r="AP202" s="82">
        <v>130300</v>
      </c>
      <c r="AQ202" s="82">
        <v>923700</v>
      </c>
      <c r="AR202" s="82">
        <v>141400</v>
      </c>
      <c r="AS202" s="82">
        <v>404000</v>
      </c>
      <c r="AT202" s="82">
        <v>82100</v>
      </c>
      <c r="AU202" s="82">
        <v>180500</v>
      </c>
      <c r="AV202" s="82">
        <v>60000</v>
      </c>
      <c r="AW202" s="82">
        <v>1070800</v>
      </c>
      <c r="AX202" s="82">
        <v>211200</v>
      </c>
      <c r="AY202" s="82">
        <v>124500</v>
      </c>
      <c r="AZ202" s="82">
        <v>116300</v>
      </c>
      <c r="BA202" s="82">
        <v>118800</v>
      </c>
      <c r="BB202" s="82">
        <v>78700</v>
      </c>
      <c r="BC202" s="82">
        <v>102400</v>
      </c>
      <c r="BD202" s="82">
        <v>98100</v>
      </c>
      <c r="BE202" s="82">
        <v>60000</v>
      </c>
      <c r="BF202" s="82">
        <v>145700</v>
      </c>
      <c r="BG202" s="82">
        <v>47400</v>
      </c>
      <c r="BH202" s="82">
        <v>253200</v>
      </c>
      <c r="BI202" s="82">
        <v>301200</v>
      </c>
      <c r="BJ202" s="82">
        <v>380700</v>
      </c>
      <c r="BK202" s="82">
        <v>45200</v>
      </c>
      <c r="BL202" s="82">
        <v>57100</v>
      </c>
      <c r="BM202" s="82">
        <v>86900</v>
      </c>
      <c r="BN202" s="82">
        <v>173900</v>
      </c>
      <c r="BO202" s="82">
        <v>60000</v>
      </c>
      <c r="BP202" s="82">
        <v>205800</v>
      </c>
      <c r="BQ202" s="82">
        <v>207900</v>
      </c>
      <c r="BR202" s="82">
        <v>29400</v>
      </c>
      <c r="BS202" s="82">
        <v>52400</v>
      </c>
      <c r="BT202" s="82">
        <v>294300</v>
      </c>
      <c r="BU202" s="82">
        <v>138800</v>
      </c>
      <c r="BV202" s="82">
        <v>19200</v>
      </c>
      <c r="BW202" s="82">
        <v>482200</v>
      </c>
      <c r="BX202" s="82">
        <v>70000</v>
      </c>
      <c r="BY202" s="82">
        <v>46200</v>
      </c>
      <c r="BZ202" s="82">
        <v>54100</v>
      </c>
      <c r="CA202" s="82">
        <v>265500</v>
      </c>
      <c r="CB202" s="82">
        <v>28100</v>
      </c>
      <c r="CC202" s="82">
        <v>70900</v>
      </c>
      <c r="CD202" s="82">
        <v>51600</v>
      </c>
      <c r="CE202" s="82">
        <v>151100</v>
      </c>
      <c r="CF202" s="82">
        <v>37600</v>
      </c>
      <c r="CG202" s="82">
        <v>291100</v>
      </c>
      <c r="CH202" s="82">
        <v>50000</v>
      </c>
      <c r="CI202" s="82">
        <v>40200</v>
      </c>
      <c r="CJ202" s="82">
        <v>43200</v>
      </c>
      <c r="CK202" s="82">
        <v>128600</v>
      </c>
      <c r="CL202" s="82">
        <v>193200</v>
      </c>
      <c r="CM202" s="82">
        <v>89600</v>
      </c>
      <c r="CN202" s="82">
        <v>661400</v>
      </c>
      <c r="CO202" s="82">
        <v>0</v>
      </c>
      <c r="CP202" s="82">
        <v>595400</v>
      </c>
      <c r="CQ202" s="82">
        <v>604500</v>
      </c>
      <c r="CR202" s="82">
        <v>912300</v>
      </c>
      <c r="CS202" s="82">
        <v>549300</v>
      </c>
      <c r="CT202" s="82">
        <v>762400</v>
      </c>
      <c r="CU202" s="82">
        <v>793500</v>
      </c>
      <c r="CV202" s="82">
        <v>905400</v>
      </c>
      <c r="CW202" s="82">
        <v>0</v>
      </c>
      <c r="CX202" s="82"/>
      <c r="CY202" s="82">
        <v>50000</v>
      </c>
      <c r="CZ202" s="82">
        <v>50000</v>
      </c>
      <c r="DA202" s="82">
        <v>50000</v>
      </c>
      <c r="DB202" s="82">
        <v>50000</v>
      </c>
      <c r="DC202" s="82">
        <v>50000</v>
      </c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</row>
    <row r="203" spans="1:127" ht="45.75" customHeight="1">
      <c r="A203" s="240"/>
      <c r="B203" s="241" t="s">
        <v>307</v>
      </c>
      <c r="C203" s="242"/>
      <c r="D203" s="240"/>
      <c r="E203" s="243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  <c r="AJ203" s="242"/>
      <c r="AK203" s="242"/>
      <c r="AL203" s="242"/>
      <c r="AM203" s="242"/>
      <c r="AN203" s="242"/>
      <c r="AO203" s="242"/>
      <c r="AP203" s="242"/>
      <c r="AQ203" s="242"/>
      <c r="AR203" s="242"/>
      <c r="AS203" s="242"/>
      <c r="AT203" s="242"/>
      <c r="AU203" s="242"/>
      <c r="AV203" s="242"/>
      <c r="AW203" s="242"/>
      <c r="AX203" s="242"/>
      <c r="AY203" s="242"/>
      <c r="AZ203" s="242"/>
      <c r="BA203" s="242"/>
      <c r="BB203" s="242"/>
      <c r="BC203" s="242"/>
      <c r="BD203" s="242"/>
      <c r="BE203" s="242"/>
      <c r="BF203" s="242"/>
      <c r="BG203" s="242"/>
      <c r="BH203" s="242"/>
      <c r="BI203" s="242"/>
      <c r="BJ203" s="242"/>
      <c r="BK203" s="242"/>
      <c r="BL203" s="242"/>
      <c r="BM203" s="242"/>
      <c r="BN203" s="242"/>
      <c r="BO203" s="242"/>
      <c r="BP203" s="242"/>
      <c r="BQ203" s="242"/>
      <c r="BR203" s="242"/>
      <c r="BS203" s="242"/>
      <c r="BT203" s="242"/>
      <c r="BU203" s="242"/>
      <c r="BV203" s="242"/>
      <c r="BW203" s="242"/>
      <c r="BX203" s="242"/>
      <c r="BY203" s="242"/>
      <c r="BZ203" s="242"/>
      <c r="CA203" s="242"/>
      <c r="CB203" s="242"/>
      <c r="CC203" s="242"/>
      <c r="CD203" s="242"/>
      <c r="CE203" s="242"/>
      <c r="CF203" s="242"/>
      <c r="CG203" s="242"/>
      <c r="CH203" s="242"/>
      <c r="CI203" s="242"/>
      <c r="CJ203" s="242"/>
      <c r="CK203" s="242"/>
      <c r="CL203" s="242"/>
      <c r="CM203" s="242"/>
      <c r="CN203" s="242"/>
      <c r="CO203" s="242"/>
      <c r="CP203" s="242"/>
      <c r="CQ203" s="242"/>
      <c r="CR203" s="242"/>
      <c r="CS203" s="242"/>
      <c r="CT203" s="242"/>
      <c r="CU203" s="242"/>
      <c r="CV203" s="242"/>
      <c r="CW203" s="242"/>
      <c r="CX203" s="242"/>
      <c r="CY203" s="242"/>
      <c r="CZ203" s="242"/>
      <c r="DA203" s="242"/>
      <c r="DB203" s="242"/>
      <c r="DC203" s="242"/>
      <c r="DD203" s="242"/>
      <c r="DE203" s="242"/>
      <c r="DF203" s="242"/>
      <c r="DG203" s="242"/>
      <c r="DH203" s="242"/>
      <c r="DI203" s="242"/>
      <c r="DJ203" s="242"/>
      <c r="DK203" s="242"/>
      <c r="DL203" s="242"/>
      <c r="DM203" s="242"/>
      <c r="DN203" s="242"/>
      <c r="DO203" s="242"/>
      <c r="DP203" s="242"/>
      <c r="DQ203" s="242"/>
      <c r="DR203" s="242"/>
      <c r="DS203" s="242"/>
      <c r="DT203" s="242"/>
      <c r="DU203" s="242"/>
      <c r="DV203" s="242"/>
      <c r="DW203" s="242"/>
    </row>
    <row r="204" spans="1:127" ht="45.75" customHeight="1">
      <c r="A204" s="240"/>
      <c r="B204" s="244" t="s">
        <v>308</v>
      </c>
      <c r="C204" s="242"/>
      <c r="D204" s="240"/>
      <c r="E204" s="243"/>
      <c r="F204" s="242"/>
      <c r="G204" s="242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  <c r="AJ204" s="242"/>
      <c r="AK204" s="242"/>
      <c r="AL204" s="242"/>
      <c r="AM204" s="242"/>
      <c r="AN204" s="242"/>
      <c r="AO204" s="242"/>
      <c r="AP204" s="242"/>
      <c r="AQ204" s="242"/>
      <c r="AR204" s="242"/>
      <c r="AS204" s="242"/>
      <c r="AT204" s="242"/>
      <c r="AU204" s="242"/>
      <c r="AV204" s="242"/>
      <c r="AW204" s="242"/>
      <c r="AX204" s="242"/>
      <c r="AY204" s="242"/>
      <c r="AZ204" s="242"/>
      <c r="BA204" s="242"/>
      <c r="BB204" s="242"/>
      <c r="BC204" s="242"/>
      <c r="BD204" s="242"/>
      <c r="BE204" s="242"/>
      <c r="BF204" s="242"/>
      <c r="BG204" s="242"/>
      <c r="BH204" s="242"/>
      <c r="BI204" s="242"/>
      <c r="BJ204" s="242"/>
      <c r="BK204" s="242"/>
      <c r="BL204" s="242"/>
      <c r="BM204" s="242"/>
      <c r="BN204" s="242"/>
      <c r="BO204" s="242"/>
      <c r="BP204" s="242"/>
      <c r="BQ204" s="242"/>
      <c r="BR204" s="242"/>
      <c r="BS204" s="242"/>
      <c r="BT204" s="242"/>
      <c r="BU204" s="242"/>
      <c r="BV204" s="242"/>
      <c r="BW204" s="242"/>
      <c r="BX204" s="242"/>
      <c r="BY204" s="242"/>
      <c r="BZ204" s="242"/>
      <c r="CA204" s="242"/>
      <c r="CB204" s="242"/>
      <c r="CC204" s="242"/>
      <c r="CD204" s="242"/>
      <c r="CE204" s="242"/>
      <c r="CF204" s="242"/>
      <c r="CG204" s="242"/>
      <c r="CH204" s="242"/>
      <c r="CI204" s="242"/>
      <c r="CJ204" s="242"/>
      <c r="CK204" s="242"/>
      <c r="CL204" s="242"/>
      <c r="CM204" s="242"/>
      <c r="CN204" s="242"/>
      <c r="CO204" s="242"/>
      <c r="CP204" s="242"/>
      <c r="CQ204" s="242"/>
      <c r="CR204" s="242"/>
      <c r="CS204" s="242"/>
      <c r="CT204" s="242"/>
      <c r="CU204" s="242"/>
      <c r="CV204" s="242"/>
      <c r="CW204" s="242"/>
      <c r="CX204" s="242"/>
      <c r="CY204" s="242"/>
      <c r="CZ204" s="242"/>
      <c r="DA204" s="242"/>
      <c r="DB204" s="242"/>
      <c r="DC204" s="242"/>
      <c r="DD204" s="242"/>
      <c r="DE204" s="242"/>
      <c r="DF204" s="242"/>
      <c r="DG204" s="242"/>
      <c r="DH204" s="242"/>
      <c r="DI204" s="242"/>
      <c r="DJ204" s="242"/>
      <c r="DK204" s="242"/>
      <c r="DL204" s="242"/>
      <c r="DM204" s="242"/>
      <c r="DN204" s="242"/>
      <c r="DO204" s="242"/>
      <c r="DP204" s="242"/>
      <c r="DQ204" s="242"/>
      <c r="DR204" s="242"/>
      <c r="DS204" s="242"/>
      <c r="DT204" s="242"/>
      <c r="DU204" s="242"/>
      <c r="DV204" s="242"/>
      <c r="DW204" s="242"/>
    </row>
    <row r="205" spans="1:127" ht="45.75" customHeight="1">
      <c r="A205" s="240"/>
      <c r="B205" s="244" t="s">
        <v>309</v>
      </c>
      <c r="C205" s="242"/>
      <c r="D205" s="240"/>
      <c r="E205" s="243"/>
      <c r="F205" s="242"/>
      <c r="G205" s="242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  <c r="AJ205" s="242"/>
      <c r="AK205" s="242"/>
      <c r="AL205" s="242"/>
      <c r="AM205" s="242"/>
      <c r="AN205" s="242"/>
      <c r="AO205" s="242"/>
      <c r="AP205" s="242"/>
      <c r="AQ205" s="242"/>
      <c r="AR205" s="242"/>
      <c r="AS205" s="242"/>
      <c r="AT205" s="242"/>
      <c r="AU205" s="242"/>
      <c r="AV205" s="242"/>
      <c r="AW205" s="242"/>
      <c r="AX205" s="242"/>
      <c r="AY205" s="242"/>
      <c r="AZ205" s="242"/>
      <c r="BA205" s="242"/>
      <c r="BB205" s="242"/>
      <c r="BC205" s="242"/>
      <c r="BD205" s="242"/>
      <c r="BE205" s="242"/>
      <c r="BF205" s="242"/>
      <c r="BG205" s="242"/>
      <c r="BH205" s="242"/>
      <c r="BI205" s="242"/>
      <c r="BJ205" s="242"/>
      <c r="BK205" s="242"/>
      <c r="BL205" s="242"/>
      <c r="BM205" s="242"/>
      <c r="BN205" s="242"/>
      <c r="BO205" s="242"/>
      <c r="BP205" s="242"/>
      <c r="BQ205" s="242"/>
      <c r="BR205" s="242"/>
      <c r="BS205" s="242"/>
      <c r="BT205" s="242"/>
      <c r="BU205" s="242"/>
      <c r="BV205" s="242"/>
      <c r="BW205" s="242"/>
      <c r="BX205" s="242"/>
      <c r="BY205" s="242"/>
      <c r="BZ205" s="242"/>
      <c r="CA205" s="242"/>
      <c r="CB205" s="242"/>
      <c r="CC205" s="242"/>
      <c r="CD205" s="242"/>
      <c r="CE205" s="242"/>
      <c r="CF205" s="242"/>
      <c r="CG205" s="242"/>
      <c r="CH205" s="242"/>
      <c r="CI205" s="242"/>
      <c r="CJ205" s="242"/>
      <c r="CK205" s="242"/>
      <c r="CL205" s="242"/>
      <c r="CM205" s="242"/>
      <c r="CN205" s="242"/>
      <c r="CO205" s="242"/>
      <c r="CP205" s="242"/>
      <c r="CQ205" s="242"/>
      <c r="CR205" s="242"/>
      <c r="CS205" s="242"/>
      <c r="CT205" s="242"/>
      <c r="CU205" s="242"/>
      <c r="CV205" s="242"/>
      <c r="CW205" s="242"/>
      <c r="CX205" s="242"/>
      <c r="CY205" s="242"/>
      <c r="CZ205" s="242"/>
      <c r="DA205" s="242"/>
      <c r="DB205" s="242"/>
      <c r="DC205" s="242"/>
      <c r="DD205" s="242"/>
      <c r="DE205" s="242"/>
      <c r="DF205" s="242"/>
      <c r="DG205" s="242"/>
      <c r="DH205" s="242"/>
      <c r="DI205" s="242"/>
      <c r="DJ205" s="242"/>
      <c r="DK205" s="242"/>
      <c r="DL205" s="242"/>
      <c r="DM205" s="242"/>
      <c r="DN205" s="242"/>
      <c r="DO205" s="242"/>
      <c r="DP205" s="242"/>
      <c r="DQ205" s="242"/>
      <c r="DR205" s="242"/>
      <c r="DS205" s="242"/>
      <c r="DT205" s="242"/>
      <c r="DU205" s="242"/>
      <c r="DV205" s="242"/>
      <c r="DW205" s="242"/>
    </row>
    <row r="206" spans="1:127" ht="45.75" customHeight="1">
      <c r="A206" s="240"/>
      <c r="B206" s="244" t="s">
        <v>310</v>
      </c>
      <c r="C206" s="242"/>
      <c r="D206" s="240"/>
      <c r="E206" s="243"/>
      <c r="F206" s="242"/>
      <c r="G206" s="242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  <c r="AJ206" s="242"/>
      <c r="AK206" s="242"/>
      <c r="AL206" s="242"/>
      <c r="AM206" s="242"/>
      <c r="AN206" s="242"/>
      <c r="AO206" s="242"/>
      <c r="AP206" s="242"/>
      <c r="AQ206" s="242"/>
      <c r="AR206" s="242"/>
      <c r="AS206" s="242"/>
      <c r="AT206" s="242"/>
      <c r="AU206" s="242"/>
      <c r="AV206" s="242"/>
      <c r="AW206" s="242"/>
      <c r="AX206" s="242"/>
      <c r="AY206" s="242"/>
      <c r="AZ206" s="242"/>
      <c r="BA206" s="242"/>
      <c r="BB206" s="242"/>
      <c r="BC206" s="242"/>
      <c r="BD206" s="242"/>
      <c r="BE206" s="242"/>
      <c r="BF206" s="242"/>
      <c r="BG206" s="242"/>
      <c r="BH206" s="242"/>
      <c r="BI206" s="242"/>
      <c r="BJ206" s="242"/>
      <c r="BK206" s="242"/>
      <c r="BL206" s="242"/>
      <c r="BM206" s="242"/>
      <c r="BN206" s="242"/>
      <c r="BO206" s="242"/>
      <c r="BP206" s="242"/>
      <c r="BQ206" s="242"/>
      <c r="BR206" s="242"/>
      <c r="BS206" s="242"/>
      <c r="BT206" s="242"/>
      <c r="BU206" s="242"/>
      <c r="BV206" s="242"/>
      <c r="BW206" s="242"/>
      <c r="BX206" s="242"/>
      <c r="BY206" s="242"/>
      <c r="BZ206" s="242"/>
      <c r="CA206" s="242"/>
      <c r="CB206" s="242"/>
      <c r="CC206" s="242"/>
      <c r="CD206" s="242"/>
      <c r="CE206" s="242"/>
      <c r="CF206" s="242"/>
      <c r="CG206" s="242"/>
      <c r="CH206" s="242"/>
      <c r="CI206" s="242"/>
      <c r="CJ206" s="242"/>
      <c r="CK206" s="242"/>
      <c r="CL206" s="242"/>
      <c r="CM206" s="242"/>
      <c r="CN206" s="242"/>
      <c r="CO206" s="242"/>
      <c r="CP206" s="242"/>
      <c r="CQ206" s="242"/>
      <c r="CR206" s="242"/>
      <c r="CS206" s="242"/>
      <c r="CT206" s="242"/>
      <c r="CU206" s="242"/>
      <c r="CV206" s="242"/>
      <c r="CW206" s="242"/>
      <c r="CX206" s="242"/>
      <c r="CY206" s="242"/>
      <c r="CZ206" s="242"/>
      <c r="DA206" s="242"/>
      <c r="DB206" s="242"/>
      <c r="DC206" s="242"/>
      <c r="DD206" s="242"/>
      <c r="DE206" s="242"/>
      <c r="DF206" s="242"/>
      <c r="DG206" s="242"/>
      <c r="DH206" s="242"/>
      <c r="DI206" s="242"/>
      <c r="DJ206" s="242"/>
      <c r="DK206" s="242"/>
      <c r="DL206" s="242"/>
      <c r="DM206" s="242"/>
      <c r="DN206" s="242"/>
      <c r="DO206" s="242"/>
      <c r="DP206" s="242"/>
      <c r="DQ206" s="242"/>
      <c r="DR206" s="242"/>
      <c r="DS206" s="242"/>
      <c r="DT206" s="242"/>
      <c r="DU206" s="242"/>
      <c r="DV206" s="242"/>
      <c r="DW206" s="242"/>
    </row>
    <row r="207" spans="1:127" ht="45.75" customHeight="1">
      <c r="A207" s="240"/>
      <c r="B207" s="245" t="s">
        <v>311</v>
      </c>
      <c r="C207" s="242"/>
      <c r="D207" s="240"/>
      <c r="E207" s="243"/>
      <c r="F207" s="242"/>
      <c r="G207" s="242"/>
      <c r="H207" s="242"/>
      <c r="I207" s="242"/>
      <c r="J207" s="244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  <c r="AJ207" s="242"/>
      <c r="AK207" s="242"/>
      <c r="AL207" s="242"/>
      <c r="AM207" s="242"/>
      <c r="AN207" s="242"/>
      <c r="AO207" s="242"/>
      <c r="AP207" s="242"/>
      <c r="AQ207" s="242"/>
      <c r="AR207" s="242"/>
      <c r="AS207" s="242"/>
      <c r="AT207" s="242"/>
      <c r="AU207" s="242"/>
      <c r="AV207" s="242"/>
      <c r="AW207" s="242"/>
      <c r="AX207" s="242"/>
      <c r="AY207" s="242"/>
      <c r="AZ207" s="242"/>
      <c r="BA207" s="242"/>
      <c r="BB207" s="242"/>
      <c r="BC207" s="242"/>
      <c r="BD207" s="242"/>
      <c r="BE207" s="242"/>
      <c r="BF207" s="242"/>
      <c r="BG207" s="242"/>
      <c r="BH207" s="242"/>
      <c r="BI207" s="242"/>
      <c r="BJ207" s="242"/>
      <c r="BK207" s="242"/>
      <c r="BL207" s="242"/>
      <c r="BM207" s="242"/>
      <c r="BN207" s="242"/>
      <c r="BO207" s="242"/>
      <c r="BP207" s="242"/>
      <c r="BQ207" s="242"/>
      <c r="BR207" s="242"/>
      <c r="BS207" s="242"/>
      <c r="BT207" s="242"/>
      <c r="BU207" s="242"/>
      <c r="BV207" s="242"/>
      <c r="BW207" s="242"/>
      <c r="BX207" s="242"/>
      <c r="BY207" s="242"/>
      <c r="BZ207" s="242"/>
      <c r="CA207" s="242"/>
      <c r="CB207" s="242"/>
      <c r="CC207" s="242"/>
      <c r="CD207" s="242"/>
      <c r="CE207" s="242"/>
      <c r="CF207" s="242"/>
      <c r="CG207" s="242"/>
      <c r="CH207" s="242"/>
      <c r="CI207" s="242"/>
      <c r="CJ207" s="242"/>
      <c r="CK207" s="242"/>
      <c r="CL207" s="242"/>
      <c r="CM207" s="242"/>
      <c r="CN207" s="242"/>
      <c r="CO207" s="242"/>
      <c r="CP207" s="242"/>
      <c r="CQ207" s="242"/>
      <c r="CR207" s="242"/>
      <c r="CS207" s="242"/>
      <c r="CT207" s="242"/>
      <c r="CU207" s="242"/>
      <c r="CV207" s="242"/>
      <c r="CW207" s="242"/>
      <c r="CX207" s="242"/>
      <c r="CY207" s="242"/>
      <c r="CZ207" s="242"/>
      <c r="DA207" s="242"/>
      <c r="DB207" s="242"/>
      <c r="DC207" s="242"/>
      <c r="DD207" s="242"/>
      <c r="DE207" s="242"/>
      <c r="DF207" s="242"/>
      <c r="DG207" s="242"/>
      <c r="DH207" s="242"/>
      <c r="DI207" s="242"/>
      <c r="DJ207" s="242"/>
      <c r="DK207" s="242"/>
      <c r="DL207" s="242"/>
      <c r="DM207" s="242"/>
      <c r="DN207" s="242"/>
      <c r="DO207" s="242"/>
      <c r="DP207" s="242"/>
      <c r="DQ207" s="242"/>
      <c r="DR207" s="242"/>
      <c r="DS207" s="242"/>
      <c r="DT207" s="242"/>
      <c r="DU207" s="242"/>
      <c r="DV207" s="242"/>
      <c r="DW207" s="242"/>
    </row>
    <row r="208" spans="1:127" ht="45.75" customHeight="1">
      <c r="A208" s="242"/>
      <c r="B208" s="244" t="s">
        <v>312</v>
      </c>
      <c r="C208" s="242"/>
      <c r="D208" s="242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  <c r="AJ208" s="242"/>
      <c r="AK208" s="242"/>
      <c r="AL208" s="242"/>
      <c r="AM208" s="242"/>
      <c r="AN208" s="242"/>
      <c r="AO208" s="242"/>
      <c r="AP208" s="242"/>
      <c r="AQ208" s="242"/>
      <c r="AR208" s="242"/>
      <c r="AS208" s="242"/>
      <c r="AT208" s="242"/>
      <c r="AU208" s="242"/>
      <c r="AV208" s="242"/>
      <c r="AW208" s="242"/>
      <c r="AX208" s="242"/>
      <c r="AY208" s="242"/>
      <c r="AZ208" s="242"/>
      <c r="BA208" s="242"/>
      <c r="BB208" s="242"/>
      <c r="BC208" s="242"/>
      <c r="BD208" s="242"/>
      <c r="BE208" s="242"/>
      <c r="BF208" s="242"/>
      <c r="BG208" s="242"/>
      <c r="BH208" s="242"/>
      <c r="BI208" s="242"/>
      <c r="BJ208" s="242"/>
      <c r="BK208" s="242"/>
      <c r="BL208" s="242"/>
      <c r="BM208" s="242"/>
      <c r="BN208" s="242"/>
      <c r="BO208" s="242"/>
      <c r="BP208" s="242"/>
      <c r="BQ208" s="242"/>
      <c r="BR208" s="242"/>
      <c r="BS208" s="242"/>
      <c r="BT208" s="242"/>
      <c r="BU208" s="242"/>
      <c r="BV208" s="242"/>
      <c r="BW208" s="242"/>
      <c r="BX208" s="242"/>
      <c r="BY208" s="242"/>
      <c r="BZ208" s="242"/>
      <c r="CA208" s="242"/>
      <c r="CB208" s="242"/>
      <c r="CC208" s="242"/>
      <c r="CD208" s="242"/>
      <c r="CE208" s="242"/>
      <c r="CF208" s="242"/>
      <c r="CG208" s="242"/>
      <c r="CH208" s="242"/>
      <c r="CI208" s="242"/>
      <c r="CJ208" s="242"/>
      <c r="CK208" s="242"/>
      <c r="CL208" s="242"/>
      <c r="CM208" s="242"/>
      <c r="CN208" s="242"/>
      <c r="CO208" s="242"/>
      <c r="CP208" s="242"/>
      <c r="CQ208" s="242"/>
      <c r="CR208" s="242"/>
      <c r="CS208" s="242"/>
      <c r="CT208" s="242"/>
      <c r="CU208" s="242"/>
      <c r="CV208" s="242"/>
      <c r="CW208" s="242"/>
      <c r="CX208" s="242"/>
      <c r="CY208" s="242"/>
      <c r="CZ208" s="242"/>
      <c r="DA208" s="242"/>
      <c r="DB208" s="242"/>
      <c r="DC208" s="242"/>
      <c r="DD208" s="242"/>
      <c r="DE208" s="242"/>
      <c r="DF208" s="242"/>
      <c r="DG208" s="242"/>
      <c r="DH208" s="242"/>
      <c r="DI208" s="242"/>
      <c r="DJ208" s="242"/>
      <c r="DK208" s="242"/>
      <c r="DL208" s="242"/>
      <c r="DM208" s="242"/>
      <c r="DN208" s="242"/>
      <c r="DO208" s="242"/>
      <c r="DP208" s="242"/>
      <c r="DQ208" s="242"/>
      <c r="DR208" s="242"/>
      <c r="DS208" s="242"/>
      <c r="DT208" s="242"/>
      <c r="DU208" s="242"/>
      <c r="DV208" s="242"/>
      <c r="DW208" s="242"/>
    </row>
    <row r="209" spans="1:127" ht="45.75" customHeight="1">
      <c r="A209" s="242"/>
      <c r="B209" s="245" t="s">
        <v>313</v>
      </c>
      <c r="C209" s="242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  <c r="AJ209" s="242"/>
      <c r="AK209" s="242"/>
      <c r="AL209" s="242"/>
      <c r="AM209" s="242"/>
      <c r="AN209" s="242"/>
      <c r="AO209" s="242"/>
      <c r="AP209" s="242"/>
      <c r="AQ209" s="242"/>
      <c r="AR209" s="242"/>
      <c r="AS209" s="242"/>
      <c r="AT209" s="242"/>
      <c r="AU209" s="242"/>
      <c r="AV209" s="242"/>
      <c r="AW209" s="242"/>
      <c r="AX209" s="242"/>
      <c r="AY209" s="242"/>
      <c r="AZ209" s="242"/>
      <c r="BA209" s="242"/>
      <c r="BB209" s="242"/>
      <c r="BC209" s="242"/>
      <c r="BD209" s="242"/>
      <c r="BE209" s="242"/>
      <c r="BF209" s="242"/>
      <c r="BG209" s="242"/>
      <c r="BH209" s="242"/>
      <c r="BI209" s="242"/>
      <c r="BJ209" s="242"/>
      <c r="BK209" s="242"/>
      <c r="BL209" s="242"/>
      <c r="BM209" s="242"/>
      <c r="BN209" s="242"/>
      <c r="BO209" s="242"/>
      <c r="BP209" s="242"/>
      <c r="BQ209" s="242"/>
      <c r="BR209" s="242"/>
      <c r="BS209" s="242"/>
      <c r="BT209" s="242"/>
      <c r="BU209" s="242"/>
      <c r="BV209" s="242"/>
      <c r="BW209" s="242"/>
      <c r="BX209" s="242"/>
      <c r="BY209" s="242"/>
      <c r="BZ209" s="242"/>
      <c r="CA209" s="242"/>
      <c r="CB209" s="242"/>
      <c r="CC209" s="242"/>
      <c r="CD209" s="242"/>
      <c r="CE209" s="242"/>
      <c r="CF209" s="242"/>
      <c r="CG209" s="242"/>
      <c r="CH209" s="242"/>
      <c r="CI209" s="242"/>
      <c r="CJ209" s="242"/>
      <c r="CK209" s="242"/>
      <c r="CL209" s="242"/>
      <c r="CM209" s="242"/>
      <c r="CN209" s="242"/>
      <c r="CO209" s="242"/>
      <c r="CP209" s="242"/>
      <c r="CQ209" s="242"/>
      <c r="CR209" s="242"/>
      <c r="CS209" s="242"/>
      <c r="CT209" s="242"/>
      <c r="CU209" s="242"/>
      <c r="CV209" s="242"/>
      <c r="CW209" s="242"/>
      <c r="CX209" s="242"/>
      <c r="CY209" s="242"/>
      <c r="CZ209" s="242"/>
      <c r="DA209" s="242"/>
      <c r="DB209" s="242"/>
      <c r="DC209" s="242"/>
      <c r="DD209" s="242"/>
      <c r="DE209" s="242"/>
      <c r="DF209" s="242"/>
      <c r="DG209" s="242"/>
      <c r="DH209" s="242"/>
      <c r="DI209" s="242"/>
      <c r="DJ209" s="242"/>
      <c r="DK209" s="242"/>
      <c r="DL209" s="242"/>
      <c r="DM209" s="242"/>
      <c r="DN209" s="242"/>
      <c r="DO209" s="242"/>
      <c r="DP209" s="242"/>
      <c r="DQ209" s="242"/>
      <c r="DR209" s="242"/>
      <c r="DS209" s="242"/>
      <c r="DT209" s="242"/>
      <c r="DU209" s="242"/>
      <c r="DV209" s="242"/>
      <c r="DW209" s="242"/>
    </row>
    <row r="210" spans="1:127" ht="45.75" customHeight="1">
      <c r="A210" s="244" t="s">
        <v>314</v>
      </c>
      <c r="B210" s="246" t="s">
        <v>315</v>
      </c>
      <c r="C210" s="242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  <c r="AJ210" s="242"/>
      <c r="AK210" s="242"/>
      <c r="AL210" s="242"/>
      <c r="AM210" s="242"/>
      <c r="AN210" s="242"/>
      <c r="AO210" s="242"/>
      <c r="AP210" s="242"/>
      <c r="AQ210" s="242"/>
      <c r="AR210" s="242"/>
      <c r="AS210" s="242"/>
      <c r="AT210" s="242"/>
      <c r="AU210" s="242"/>
      <c r="AV210" s="242"/>
      <c r="AW210" s="242"/>
      <c r="AX210" s="242"/>
      <c r="AY210" s="242"/>
      <c r="AZ210" s="242"/>
      <c r="BA210" s="242"/>
      <c r="BB210" s="242"/>
      <c r="BC210" s="242"/>
      <c r="BD210" s="242"/>
      <c r="BE210" s="242"/>
      <c r="BF210" s="242"/>
      <c r="BG210" s="242"/>
      <c r="BH210" s="242"/>
      <c r="BI210" s="242"/>
      <c r="BJ210" s="242"/>
      <c r="BK210" s="242"/>
      <c r="BL210" s="242"/>
      <c r="BM210" s="242"/>
      <c r="BN210" s="242"/>
      <c r="BO210" s="242"/>
      <c r="BP210" s="242"/>
      <c r="BQ210" s="242"/>
      <c r="BR210" s="242"/>
      <c r="BS210" s="242"/>
      <c r="BT210" s="242"/>
      <c r="BU210" s="242"/>
      <c r="BV210" s="242"/>
      <c r="BW210" s="242"/>
      <c r="BX210" s="242"/>
      <c r="BY210" s="242"/>
      <c r="BZ210" s="242"/>
      <c r="CA210" s="242"/>
      <c r="CB210" s="242"/>
      <c r="CC210" s="242"/>
      <c r="CD210" s="242"/>
      <c r="CE210" s="242"/>
      <c r="CF210" s="242"/>
      <c r="CG210" s="242"/>
      <c r="CH210" s="242"/>
      <c r="CI210" s="242"/>
      <c r="CJ210" s="242"/>
      <c r="CK210" s="242"/>
      <c r="CL210" s="242"/>
      <c r="CM210" s="242"/>
      <c r="CN210" s="242"/>
      <c r="CO210" s="242"/>
      <c r="CP210" s="242"/>
      <c r="CQ210" s="242"/>
      <c r="CR210" s="242"/>
      <c r="CS210" s="242"/>
      <c r="CT210" s="242"/>
      <c r="CU210" s="242"/>
      <c r="CV210" s="242"/>
      <c r="CW210" s="242"/>
      <c r="CX210" s="242"/>
      <c r="CY210" s="242"/>
      <c r="CZ210" s="242"/>
      <c r="DA210" s="242"/>
      <c r="DB210" s="242"/>
      <c r="DC210" s="242"/>
      <c r="DD210" s="242"/>
      <c r="DE210" s="242"/>
      <c r="DF210" s="242"/>
      <c r="DG210" s="242"/>
      <c r="DH210" s="242"/>
      <c r="DI210" s="242"/>
      <c r="DJ210" s="242"/>
      <c r="DK210" s="242"/>
      <c r="DL210" s="242"/>
      <c r="DM210" s="242"/>
      <c r="DN210" s="242"/>
      <c r="DO210" s="242"/>
      <c r="DP210" s="242"/>
      <c r="DQ210" s="242"/>
      <c r="DR210" s="242"/>
      <c r="DS210" s="242"/>
      <c r="DT210" s="242"/>
      <c r="DU210" s="242"/>
      <c r="DV210" s="242"/>
      <c r="DW210" s="242"/>
    </row>
    <row r="211" spans="1:127" ht="45.75" customHeight="1">
      <c r="A211" s="244"/>
      <c r="B211" s="247" t="s">
        <v>316</v>
      </c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  <c r="AJ211" s="242"/>
      <c r="AK211" s="242"/>
      <c r="AL211" s="242"/>
      <c r="AM211" s="242"/>
      <c r="AN211" s="242"/>
      <c r="AO211" s="242"/>
      <c r="AP211" s="242"/>
      <c r="AQ211" s="242"/>
      <c r="AR211" s="242"/>
      <c r="AS211" s="242"/>
      <c r="AT211" s="242"/>
      <c r="AU211" s="242"/>
      <c r="AV211" s="242"/>
      <c r="AW211" s="242"/>
      <c r="AX211" s="242"/>
      <c r="AY211" s="242"/>
      <c r="AZ211" s="242"/>
      <c r="BA211" s="242"/>
      <c r="BB211" s="242"/>
      <c r="BC211" s="242"/>
      <c r="BD211" s="242"/>
      <c r="BE211" s="242"/>
      <c r="BF211" s="242"/>
      <c r="BG211" s="242"/>
      <c r="BH211" s="242"/>
      <c r="BI211" s="242"/>
      <c r="BJ211" s="242"/>
      <c r="BK211" s="242"/>
      <c r="BL211" s="242"/>
      <c r="BM211" s="242"/>
      <c r="BN211" s="242"/>
      <c r="BO211" s="242"/>
      <c r="BP211" s="242"/>
      <c r="BQ211" s="242"/>
      <c r="BR211" s="242"/>
      <c r="BS211" s="242"/>
      <c r="BT211" s="242"/>
      <c r="BU211" s="242"/>
      <c r="BV211" s="242"/>
      <c r="BW211" s="242"/>
      <c r="BX211" s="242"/>
      <c r="BY211" s="242"/>
      <c r="BZ211" s="242"/>
      <c r="CA211" s="242"/>
      <c r="CB211" s="242"/>
      <c r="CC211" s="242"/>
      <c r="CD211" s="242"/>
      <c r="CE211" s="242"/>
      <c r="CF211" s="242"/>
      <c r="CG211" s="242"/>
      <c r="CH211" s="242"/>
      <c r="CI211" s="242"/>
      <c r="CJ211" s="242"/>
      <c r="CK211" s="242"/>
      <c r="CL211" s="242"/>
      <c r="CM211" s="242"/>
      <c r="CN211" s="242"/>
      <c r="CO211" s="242"/>
      <c r="CP211" s="242"/>
      <c r="CQ211" s="242"/>
      <c r="CR211" s="242"/>
      <c r="CS211" s="242"/>
      <c r="CT211" s="242"/>
      <c r="CU211" s="242"/>
      <c r="CV211" s="242"/>
      <c r="CW211" s="242"/>
      <c r="CX211" s="242"/>
      <c r="CY211" s="242"/>
      <c r="CZ211" s="242"/>
      <c r="DA211" s="242"/>
      <c r="DB211" s="242"/>
      <c r="DC211" s="242"/>
      <c r="DD211" s="242"/>
      <c r="DE211" s="242"/>
      <c r="DF211" s="242"/>
      <c r="DG211" s="242"/>
      <c r="DH211" s="242"/>
      <c r="DI211" s="242"/>
      <c r="DJ211" s="242"/>
      <c r="DK211" s="242"/>
      <c r="DL211" s="242"/>
      <c r="DM211" s="242"/>
      <c r="DN211" s="242"/>
      <c r="DO211" s="242"/>
      <c r="DP211" s="242"/>
      <c r="DQ211" s="242"/>
      <c r="DR211" s="242"/>
      <c r="DS211" s="242"/>
      <c r="DT211" s="242"/>
      <c r="DU211" s="242"/>
      <c r="DV211" s="242"/>
      <c r="DW211" s="242"/>
    </row>
    <row r="212" spans="1:127" ht="45.75" customHeight="1">
      <c r="A212" s="242"/>
      <c r="B212" s="248" t="s">
        <v>317</v>
      </c>
      <c r="C212" s="242"/>
      <c r="D212" s="242"/>
      <c r="E212" s="242"/>
      <c r="F212" s="242"/>
      <c r="G212" s="242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  <c r="AJ212" s="242"/>
      <c r="AK212" s="242"/>
      <c r="AL212" s="242"/>
      <c r="AM212" s="242"/>
      <c r="AN212" s="242"/>
      <c r="AO212" s="242"/>
      <c r="AP212" s="242"/>
      <c r="AQ212" s="242"/>
      <c r="AR212" s="242"/>
      <c r="AS212" s="242"/>
      <c r="AT212" s="242"/>
      <c r="AU212" s="242"/>
      <c r="AV212" s="242"/>
      <c r="AW212" s="242"/>
      <c r="AX212" s="242"/>
      <c r="AY212" s="242"/>
      <c r="AZ212" s="242"/>
      <c r="BA212" s="242"/>
      <c r="BB212" s="242"/>
      <c r="BC212" s="242"/>
      <c r="BD212" s="242"/>
      <c r="BE212" s="242"/>
      <c r="BF212" s="242"/>
      <c r="BG212" s="242"/>
      <c r="BH212" s="242"/>
      <c r="BI212" s="242"/>
      <c r="BJ212" s="242"/>
      <c r="BK212" s="242"/>
      <c r="BL212" s="242"/>
      <c r="BM212" s="242"/>
      <c r="BN212" s="242"/>
      <c r="BO212" s="242"/>
      <c r="BP212" s="242"/>
      <c r="BQ212" s="242"/>
      <c r="BR212" s="242"/>
      <c r="BS212" s="242"/>
      <c r="BT212" s="242"/>
      <c r="BU212" s="242"/>
      <c r="BV212" s="242"/>
      <c r="BW212" s="242"/>
      <c r="BX212" s="242"/>
      <c r="BY212" s="242"/>
      <c r="BZ212" s="242"/>
      <c r="CA212" s="242"/>
      <c r="CB212" s="242"/>
      <c r="CC212" s="242"/>
      <c r="CD212" s="242"/>
      <c r="CE212" s="242"/>
      <c r="CF212" s="242"/>
      <c r="CG212" s="242"/>
      <c r="CH212" s="242"/>
      <c r="CI212" s="242"/>
      <c r="CJ212" s="242"/>
      <c r="CK212" s="242"/>
      <c r="CL212" s="242"/>
      <c r="CM212" s="242"/>
      <c r="CN212" s="242"/>
      <c r="CO212" s="242"/>
      <c r="CP212" s="242"/>
      <c r="CQ212" s="242"/>
      <c r="CR212" s="242"/>
      <c r="CS212" s="242"/>
      <c r="CT212" s="242"/>
      <c r="CU212" s="242"/>
      <c r="CV212" s="242"/>
      <c r="CW212" s="242"/>
      <c r="CX212" s="242"/>
      <c r="CY212" s="242"/>
      <c r="CZ212" s="242"/>
      <c r="DA212" s="242"/>
      <c r="DB212" s="242"/>
      <c r="DC212" s="242"/>
      <c r="DD212" s="242"/>
      <c r="DE212" s="242"/>
      <c r="DF212" s="242"/>
      <c r="DG212" s="242"/>
      <c r="DH212" s="242"/>
      <c r="DI212" s="242"/>
      <c r="DJ212" s="242"/>
      <c r="DK212" s="242"/>
      <c r="DL212" s="242"/>
      <c r="DM212" s="242"/>
      <c r="DN212" s="242"/>
      <c r="DO212" s="242"/>
      <c r="DP212" s="242"/>
      <c r="DQ212" s="242"/>
      <c r="DR212" s="242"/>
      <c r="DS212" s="242"/>
      <c r="DT212" s="242"/>
      <c r="DU212" s="242"/>
      <c r="DV212" s="242"/>
      <c r="DW212" s="242"/>
    </row>
    <row r="213" spans="1:127" ht="45.75" customHeight="1">
      <c r="A213" s="242"/>
      <c r="B213" s="248" t="s">
        <v>318</v>
      </c>
      <c r="C213" s="242"/>
      <c r="D213" s="242"/>
      <c r="E213" s="242"/>
      <c r="F213" s="242"/>
      <c r="G213" s="242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  <c r="AJ213" s="242"/>
      <c r="AK213" s="242"/>
      <c r="AL213" s="242"/>
      <c r="AM213" s="242"/>
      <c r="AN213" s="242"/>
      <c r="AO213" s="242"/>
      <c r="AP213" s="242"/>
      <c r="AQ213" s="242"/>
      <c r="AR213" s="242"/>
      <c r="AS213" s="242"/>
      <c r="AT213" s="242"/>
      <c r="AU213" s="242"/>
      <c r="AV213" s="242"/>
      <c r="AW213" s="242"/>
      <c r="AX213" s="242"/>
      <c r="AY213" s="242"/>
      <c r="AZ213" s="242"/>
      <c r="BA213" s="242"/>
      <c r="BB213" s="242"/>
      <c r="BC213" s="242"/>
      <c r="BD213" s="242"/>
      <c r="BE213" s="242"/>
      <c r="BF213" s="242"/>
      <c r="BG213" s="242"/>
      <c r="BH213" s="242"/>
      <c r="BI213" s="242"/>
      <c r="BJ213" s="242"/>
      <c r="BK213" s="242"/>
      <c r="BL213" s="242"/>
      <c r="BM213" s="242"/>
      <c r="BN213" s="242"/>
      <c r="BO213" s="242"/>
      <c r="BP213" s="242"/>
      <c r="BQ213" s="242"/>
      <c r="BR213" s="242"/>
      <c r="BS213" s="242"/>
      <c r="BT213" s="242"/>
      <c r="BU213" s="242"/>
      <c r="BV213" s="242"/>
      <c r="BW213" s="242"/>
      <c r="BX213" s="242"/>
      <c r="BY213" s="242"/>
      <c r="BZ213" s="242"/>
      <c r="CA213" s="242"/>
      <c r="CB213" s="242"/>
      <c r="CC213" s="242"/>
      <c r="CD213" s="242"/>
      <c r="CE213" s="242"/>
      <c r="CF213" s="242"/>
      <c r="CG213" s="242"/>
      <c r="CH213" s="242"/>
      <c r="CI213" s="242"/>
      <c r="CJ213" s="242"/>
      <c r="CK213" s="242"/>
      <c r="CL213" s="242"/>
      <c r="CM213" s="242"/>
      <c r="CN213" s="242"/>
      <c r="CO213" s="242"/>
      <c r="CP213" s="242"/>
      <c r="CQ213" s="242"/>
      <c r="CR213" s="242"/>
      <c r="CS213" s="242"/>
      <c r="CT213" s="242"/>
      <c r="CU213" s="242"/>
      <c r="CV213" s="242"/>
      <c r="CW213" s="242"/>
      <c r="CX213" s="242"/>
      <c r="CY213" s="242"/>
      <c r="CZ213" s="242"/>
      <c r="DA213" s="242"/>
      <c r="DB213" s="242"/>
      <c r="DC213" s="242"/>
      <c r="DD213" s="242"/>
      <c r="DE213" s="242"/>
      <c r="DF213" s="242"/>
      <c r="DG213" s="242"/>
      <c r="DH213" s="242"/>
      <c r="DI213" s="242"/>
      <c r="DJ213" s="242"/>
      <c r="DK213" s="242"/>
      <c r="DL213" s="242"/>
      <c r="DM213" s="242"/>
      <c r="DN213" s="242"/>
      <c r="DO213" s="242"/>
      <c r="DP213" s="242"/>
      <c r="DQ213" s="242"/>
      <c r="DR213" s="242"/>
      <c r="DS213" s="242"/>
      <c r="DT213" s="242"/>
      <c r="DU213" s="242"/>
      <c r="DV213" s="242"/>
      <c r="DW213" s="242"/>
    </row>
    <row r="214" spans="1:127" ht="45.75" customHeight="1">
      <c r="A214" s="240"/>
      <c r="B214" s="249" t="s">
        <v>319</v>
      </c>
      <c r="C214" s="242"/>
      <c r="D214" s="242"/>
      <c r="E214" s="240"/>
      <c r="F214" s="243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  <c r="AJ214" s="242"/>
      <c r="AK214" s="242"/>
      <c r="AL214" s="242"/>
      <c r="AM214" s="242"/>
      <c r="AN214" s="242"/>
      <c r="AO214" s="242"/>
      <c r="AP214" s="242"/>
      <c r="AQ214" s="242"/>
      <c r="AR214" s="242"/>
      <c r="AS214" s="242"/>
      <c r="AT214" s="242"/>
      <c r="AU214" s="242"/>
      <c r="AV214" s="242"/>
      <c r="AW214" s="242"/>
      <c r="AX214" s="242"/>
      <c r="AY214" s="242"/>
      <c r="AZ214" s="242"/>
      <c r="BA214" s="242"/>
      <c r="BB214" s="242"/>
      <c r="BC214" s="242"/>
      <c r="BD214" s="242"/>
      <c r="BE214" s="242"/>
      <c r="BF214" s="242"/>
      <c r="BG214" s="242"/>
      <c r="BH214" s="242"/>
      <c r="BI214" s="242"/>
      <c r="BJ214" s="242"/>
      <c r="BK214" s="242"/>
      <c r="BL214" s="242"/>
      <c r="BM214" s="242"/>
      <c r="BN214" s="242"/>
      <c r="BO214" s="242"/>
      <c r="BP214" s="242"/>
      <c r="BQ214" s="242"/>
      <c r="BR214" s="242"/>
      <c r="BS214" s="242"/>
      <c r="BT214" s="242"/>
      <c r="BU214" s="242"/>
      <c r="BV214" s="242"/>
      <c r="BW214" s="242"/>
      <c r="BX214" s="242"/>
      <c r="BY214" s="242"/>
      <c r="BZ214" s="242"/>
      <c r="CA214" s="242"/>
      <c r="CB214" s="242"/>
      <c r="CC214" s="242"/>
      <c r="CD214" s="242"/>
      <c r="CE214" s="242"/>
      <c r="CF214" s="242"/>
      <c r="CG214" s="242"/>
      <c r="CH214" s="242"/>
      <c r="CI214" s="242"/>
      <c r="CJ214" s="242"/>
      <c r="CK214" s="242"/>
      <c r="CL214" s="242"/>
      <c r="CM214" s="242"/>
      <c r="CN214" s="242"/>
      <c r="CO214" s="242"/>
      <c r="CP214" s="242"/>
      <c r="CQ214" s="242"/>
      <c r="CR214" s="242"/>
      <c r="CS214" s="242"/>
      <c r="CT214" s="242"/>
      <c r="CU214" s="242"/>
      <c r="CV214" s="242"/>
      <c r="CW214" s="242"/>
      <c r="CX214" s="242"/>
      <c r="CY214" s="242"/>
      <c r="CZ214" s="242"/>
      <c r="DA214" s="242"/>
      <c r="DB214" s="242"/>
      <c r="DC214" s="242"/>
      <c r="DD214" s="242"/>
      <c r="DE214" s="242"/>
      <c r="DF214" s="242"/>
      <c r="DG214" s="242"/>
      <c r="DH214" s="242"/>
      <c r="DI214" s="242"/>
      <c r="DJ214" s="242"/>
      <c r="DK214" s="242"/>
      <c r="DL214" s="242"/>
      <c r="DM214" s="242"/>
      <c r="DN214" s="242"/>
      <c r="DO214" s="242"/>
      <c r="DP214" s="242"/>
      <c r="DQ214" s="242"/>
      <c r="DR214" s="242"/>
      <c r="DS214" s="242"/>
      <c r="DT214" s="242"/>
      <c r="DU214" s="242"/>
      <c r="DV214" s="242"/>
      <c r="DW214" s="242"/>
    </row>
    <row r="215" spans="1:127" ht="45.75" customHeight="1">
      <c r="A215" s="240"/>
      <c r="B215" s="248" t="s">
        <v>320</v>
      </c>
      <c r="C215" s="242"/>
      <c r="D215" s="242"/>
      <c r="E215" s="240"/>
      <c r="F215" s="243"/>
      <c r="G215" s="242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  <c r="AJ215" s="242"/>
      <c r="AK215" s="242"/>
      <c r="AL215" s="242"/>
      <c r="AM215" s="242"/>
      <c r="AN215" s="242"/>
      <c r="AO215" s="242"/>
      <c r="AP215" s="242"/>
      <c r="AQ215" s="242"/>
      <c r="AR215" s="242"/>
      <c r="AS215" s="242"/>
      <c r="AT215" s="242"/>
      <c r="AU215" s="242"/>
      <c r="AV215" s="242"/>
      <c r="AW215" s="242"/>
      <c r="AX215" s="242"/>
      <c r="AY215" s="242"/>
      <c r="AZ215" s="242"/>
      <c r="BA215" s="242"/>
      <c r="BB215" s="242"/>
      <c r="BC215" s="242"/>
      <c r="BD215" s="242"/>
      <c r="BE215" s="242"/>
      <c r="BF215" s="242"/>
      <c r="BG215" s="242"/>
      <c r="BH215" s="242"/>
      <c r="BI215" s="242"/>
      <c r="BJ215" s="242"/>
      <c r="BK215" s="242"/>
      <c r="BL215" s="242"/>
      <c r="BM215" s="242"/>
      <c r="BN215" s="242"/>
      <c r="BO215" s="242"/>
      <c r="BP215" s="242"/>
      <c r="BQ215" s="242"/>
      <c r="BR215" s="242"/>
      <c r="BS215" s="242"/>
      <c r="BT215" s="242"/>
      <c r="BU215" s="242"/>
      <c r="BV215" s="242"/>
      <c r="BW215" s="242"/>
      <c r="BX215" s="242"/>
      <c r="BY215" s="242"/>
      <c r="BZ215" s="242"/>
      <c r="CA215" s="242"/>
      <c r="CB215" s="242"/>
      <c r="CC215" s="242"/>
      <c r="CD215" s="242"/>
      <c r="CE215" s="242"/>
      <c r="CF215" s="242"/>
      <c r="CG215" s="242"/>
      <c r="CH215" s="242"/>
      <c r="CI215" s="242"/>
      <c r="CJ215" s="242"/>
      <c r="CK215" s="242"/>
      <c r="CL215" s="242"/>
      <c r="CM215" s="242"/>
      <c r="CN215" s="242"/>
      <c r="CO215" s="242"/>
      <c r="CP215" s="242"/>
      <c r="CQ215" s="242"/>
      <c r="CR215" s="242"/>
      <c r="CS215" s="242"/>
      <c r="CT215" s="242"/>
      <c r="CU215" s="242"/>
      <c r="CV215" s="242"/>
      <c r="CW215" s="242"/>
      <c r="CX215" s="242"/>
      <c r="CY215" s="242"/>
      <c r="CZ215" s="242"/>
      <c r="DA215" s="242"/>
      <c r="DB215" s="242"/>
      <c r="DC215" s="242"/>
      <c r="DD215" s="242"/>
      <c r="DE215" s="242"/>
      <c r="DF215" s="242"/>
      <c r="DG215" s="242"/>
      <c r="DH215" s="242"/>
      <c r="DI215" s="242"/>
      <c r="DJ215" s="242"/>
      <c r="DK215" s="242"/>
      <c r="DL215" s="242"/>
      <c r="DM215" s="242"/>
      <c r="DN215" s="242"/>
      <c r="DO215" s="242"/>
      <c r="DP215" s="242"/>
      <c r="DQ215" s="242"/>
      <c r="DR215" s="242"/>
      <c r="DS215" s="242"/>
      <c r="DT215" s="242"/>
      <c r="DU215" s="242"/>
      <c r="DV215" s="242"/>
      <c r="DW215" s="242"/>
    </row>
    <row r="216" spans="1:127" ht="45.75" customHeight="1">
      <c r="A216" s="240"/>
      <c r="B216" s="248" t="s">
        <v>321</v>
      </c>
      <c r="C216" s="242"/>
      <c r="D216" s="242"/>
      <c r="E216" s="240"/>
      <c r="F216" s="243"/>
      <c r="G216" s="242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  <c r="AJ216" s="242"/>
      <c r="AK216" s="242"/>
      <c r="AL216" s="242"/>
      <c r="AM216" s="242"/>
      <c r="AN216" s="242"/>
      <c r="AO216" s="242"/>
      <c r="AP216" s="242"/>
      <c r="AQ216" s="242"/>
      <c r="AR216" s="242"/>
      <c r="AS216" s="242"/>
      <c r="AT216" s="242"/>
      <c r="AU216" s="242"/>
      <c r="AV216" s="242"/>
      <c r="AW216" s="242"/>
      <c r="AX216" s="242"/>
      <c r="AY216" s="242"/>
      <c r="AZ216" s="242"/>
      <c r="BA216" s="242"/>
      <c r="BB216" s="242"/>
      <c r="BC216" s="242"/>
      <c r="BD216" s="242"/>
      <c r="BE216" s="242"/>
      <c r="BF216" s="242"/>
      <c r="BG216" s="242"/>
      <c r="BH216" s="242"/>
      <c r="BI216" s="242"/>
      <c r="BJ216" s="242"/>
      <c r="BK216" s="242"/>
      <c r="BL216" s="242"/>
      <c r="BM216" s="242"/>
      <c r="BN216" s="242"/>
      <c r="BO216" s="242"/>
      <c r="BP216" s="242"/>
      <c r="BQ216" s="242"/>
      <c r="BR216" s="242"/>
      <c r="BS216" s="242"/>
      <c r="BT216" s="242"/>
      <c r="BU216" s="242"/>
      <c r="BV216" s="242"/>
      <c r="BW216" s="242"/>
      <c r="BX216" s="242"/>
      <c r="BY216" s="242"/>
      <c r="BZ216" s="242"/>
      <c r="CA216" s="242"/>
      <c r="CB216" s="242"/>
      <c r="CC216" s="242"/>
      <c r="CD216" s="242"/>
      <c r="CE216" s="242"/>
      <c r="CF216" s="242"/>
      <c r="CG216" s="242"/>
      <c r="CH216" s="242"/>
      <c r="CI216" s="242"/>
      <c r="CJ216" s="242"/>
      <c r="CK216" s="242"/>
      <c r="CL216" s="242"/>
      <c r="CM216" s="242"/>
      <c r="CN216" s="242"/>
      <c r="CO216" s="242"/>
      <c r="CP216" s="242"/>
      <c r="CQ216" s="242"/>
      <c r="CR216" s="242"/>
      <c r="CS216" s="242"/>
      <c r="CT216" s="242"/>
      <c r="CU216" s="242"/>
      <c r="CV216" s="242"/>
      <c r="CW216" s="242"/>
      <c r="CX216" s="242"/>
      <c r="CY216" s="242"/>
      <c r="CZ216" s="242"/>
      <c r="DA216" s="242"/>
      <c r="DB216" s="242"/>
      <c r="DC216" s="242"/>
      <c r="DD216" s="242"/>
      <c r="DE216" s="242"/>
      <c r="DF216" s="242"/>
      <c r="DG216" s="242"/>
      <c r="DH216" s="242"/>
      <c r="DI216" s="242"/>
      <c r="DJ216" s="242"/>
      <c r="DK216" s="242"/>
      <c r="DL216" s="242"/>
      <c r="DM216" s="242"/>
      <c r="DN216" s="242"/>
      <c r="DO216" s="242"/>
      <c r="DP216" s="242"/>
      <c r="DQ216" s="242"/>
      <c r="DR216" s="242"/>
      <c r="DS216" s="242"/>
      <c r="DT216" s="242"/>
      <c r="DU216" s="242"/>
      <c r="DV216" s="242"/>
      <c r="DW216" s="242"/>
    </row>
    <row r="217" spans="1:127" ht="107.25" customHeight="1">
      <c r="A217" s="90"/>
      <c r="B217" s="250" t="s">
        <v>322</v>
      </c>
      <c r="C217" s="251"/>
      <c r="D217" s="251"/>
      <c r="E217" s="252"/>
      <c r="F217" s="251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53"/>
      <c r="AT217" s="253"/>
      <c r="AU217" s="253"/>
      <c r="AV217" s="253"/>
      <c r="AW217" s="253"/>
      <c r="AX217" s="253"/>
      <c r="AY217" s="253"/>
      <c r="AZ217" s="253"/>
      <c r="BA217" s="253"/>
      <c r="BB217" s="253"/>
      <c r="BC217" s="253"/>
      <c r="BD217" s="253"/>
      <c r="BE217" s="253"/>
      <c r="BF217" s="253"/>
      <c r="BG217" s="253"/>
      <c r="BH217" s="253"/>
      <c r="BI217" s="253"/>
      <c r="BJ217" s="253"/>
      <c r="BK217" s="253"/>
      <c r="BL217" s="253"/>
      <c r="BM217" s="253"/>
      <c r="BN217" s="253"/>
      <c r="BO217" s="253"/>
      <c r="BP217" s="253"/>
      <c r="BQ217" s="253"/>
      <c r="BR217" s="253"/>
      <c r="BS217" s="253"/>
      <c r="BT217" s="253"/>
      <c r="BU217" s="253"/>
      <c r="BV217" s="253"/>
      <c r="BW217" s="253"/>
      <c r="BX217" s="253"/>
      <c r="BY217" s="253"/>
      <c r="BZ217" s="253"/>
      <c r="CA217" s="253"/>
      <c r="CB217" s="253"/>
      <c r="CC217" s="253"/>
      <c r="CD217" s="253"/>
      <c r="CE217" s="253"/>
      <c r="CF217" s="253"/>
      <c r="CG217" s="253"/>
      <c r="CH217" s="253"/>
      <c r="CI217" s="253"/>
      <c r="CJ217" s="253"/>
      <c r="CK217" s="253"/>
      <c r="CL217" s="253"/>
      <c r="CM217" s="253"/>
      <c r="CN217" s="254"/>
      <c r="CO217" s="254"/>
      <c r="CP217" s="255"/>
      <c r="CQ217" s="255"/>
      <c r="CR217" s="255"/>
      <c r="CS217" s="255"/>
      <c r="CT217" s="255"/>
      <c r="CU217" s="255"/>
      <c r="CV217" s="255"/>
      <c r="CW217" s="255"/>
      <c r="CX217" s="254"/>
      <c r="CY217" s="255"/>
      <c r="CZ217" s="255"/>
      <c r="DA217" s="255"/>
      <c r="DB217" s="255"/>
      <c r="DC217" s="255"/>
      <c r="DD217" s="90"/>
      <c r="DE217" s="90"/>
      <c r="DF217" s="90"/>
      <c r="DG217" s="90"/>
      <c r="DH217" s="90"/>
      <c r="DI217" s="90"/>
      <c r="DJ217" s="90"/>
      <c r="DK217" s="90"/>
      <c r="DL217" s="90"/>
      <c r="DM217" s="90"/>
      <c r="DN217" s="90"/>
      <c r="DO217" s="90"/>
      <c r="DP217" s="90"/>
      <c r="DQ217" s="90"/>
      <c r="DR217" s="90"/>
      <c r="DS217" s="90"/>
      <c r="DT217" s="90"/>
      <c r="DU217" s="90"/>
      <c r="DV217" s="90"/>
      <c r="DW217" s="90"/>
    </row>
    <row r="218" spans="1:127" ht="53.25" customHeight="1">
      <c r="A218" s="32" t="s">
        <v>4</v>
      </c>
      <c r="B218" s="400" t="s">
        <v>5</v>
      </c>
      <c r="C218" s="400" t="s">
        <v>6</v>
      </c>
      <c r="D218" s="401" t="s">
        <v>7</v>
      </c>
      <c r="E218" s="402" t="s">
        <v>8</v>
      </c>
      <c r="F218" s="395" t="s">
        <v>9</v>
      </c>
      <c r="G218" s="387"/>
      <c r="H218" s="387"/>
      <c r="I218" s="387"/>
      <c r="J218" s="387"/>
      <c r="K218" s="387"/>
      <c r="L218" s="387"/>
      <c r="M218" s="387"/>
      <c r="N218" s="387"/>
      <c r="O218" s="388"/>
      <c r="P218" s="394" t="s">
        <v>10</v>
      </c>
      <c r="Q218" s="387"/>
      <c r="R218" s="387"/>
      <c r="S218" s="387"/>
      <c r="T218" s="387"/>
      <c r="U218" s="387"/>
      <c r="V218" s="387"/>
      <c r="W218" s="387"/>
      <c r="X218" s="387"/>
      <c r="Y218" s="388"/>
      <c r="Z218" s="395" t="s">
        <v>11</v>
      </c>
      <c r="AA218" s="387"/>
      <c r="AB218" s="387"/>
      <c r="AC218" s="387"/>
      <c r="AD218" s="387"/>
      <c r="AE218" s="387"/>
      <c r="AF218" s="387"/>
      <c r="AG218" s="387"/>
      <c r="AH218" s="388"/>
      <c r="AI218" s="394" t="s">
        <v>12</v>
      </c>
      <c r="AJ218" s="387"/>
      <c r="AK218" s="387"/>
      <c r="AL218" s="387"/>
      <c r="AM218" s="387"/>
      <c r="AN218" s="387"/>
      <c r="AO218" s="387"/>
      <c r="AP218" s="387"/>
      <c r="AQ218" s="387"/>
      <c r="AR218" s="387"/>
      <c r="AS218" s="387"/>
      <c r="AT218" s="387"/>
      <c r="AU218" s="388"/>
      <c r="AV218" s="394" t="s">
        <v>13</v>
      </c>
      <c r="AW218" s="387"/>
      <c r="AX218" s="387"/>
      <c r="AY218" s="387"/>
      <c r="AZ218" s="387"/>
      <c r="BA218" s="387"/>
      <c r="BB218" s="387"/>
      <c r="BC218" s="387"/>
      <c r="BD218" s="388"/>
      <c r="BE218" s="394" t="s">
        <v>14</v>
      </c>
      <c r="BF218" s="387"/>
      <c r="BG218" s="387"/>
      <c r="BH218" s="387"/>
      <c r="BI218" s="387"/>
      <c r="BJ218" s="387"/>
      <c r="BK218" s="387"/>
      <c r="BL218" s="387"/>
      <c r="BM218" s="387"/>
      <c r="BN218" s="388"/>
      <c r="BO218" s="395" t="s">
        <v>15</v>
      </c>
      <c r="BP218" s="387"/>
      <c r="BQ218" s="387"/>
      <c r="BR218" s="387"/>
      <c r="BS218" s="387"/>
      <c r="BT218" s="387"/>
      <c r="BU218" s="387"/>
      <c r="BV218" s="387"/>
      <c r="BW218" s="388"/>
      <c r="BX218" s="394" t="s">
        <v>16</v>
      </c>
      <c r="BY218" s="387"/>
      <c r="BZ218" s="387"/>
      <c r="CA218" s="387"/>
      <c r="CB218" s="387"/>
      <c r="CC218" s="387"/>
      <c r="CD218" s="387"/>
      <c r="CE218" s="387"/>
      <c r="CF218" s="387"/>
      <c r="CG218" s="388"/>
      <c r="CH218" s="394" t="s">
        <v>17</v>
      </c>
      <c r="CI218" s="387"/>
      <c r="CJ218" s="387"/>
      <c r="CK218" s="387"/>
      <c r="CL218" s="387"/>
      <c r="CM218" s="388"/>
      <c r="CN218" s="389" t="s">
        <v>18</v>
      </c>
      <c r="CO218" s="389" t="s">
        <v>19</v>
      </c>
      <c r="CP218" s="396" t="s">
        <v>20</v>
      </c>
      <c r="CQ218" s="387"/>
      <c r="CR218" s="387"/>
      <c r="CS218" s="387"/>
      <c r="CT218" s="387"/>
      <c r="CU218" s="387"/>
      <c r="CV218" s="387"/>
      <c r="CW218" s="388"/>
      <c r="CX218" s="389" t="s">
        <v>21</v>
      </c>
      <c r="CY218" s="396" t="s">
        <v>285</v>
      </c>
      <c r="CZ218" s="387"/>
      <c r="DA218" s="387"/>
      <c r="DB218" s="387"/>
      <c r="DC218" s="388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</row>
    <row r="219" spans="1:127" ht="106.5" customHeight="1">
      <c r="A219" s="34" t="s">
        <v>4</v>
      </c>
      <c r="B219" s="390"/>
      <c r="C219" s="390"/>
      <c r="D219" s="390"/>
      <c r="E219" s="390"/>
      <c r="F219" s="35" t="s">
        <v>22</v>
      </c>
      <c r="G219" s="36" t="s">
        <v>23</v>
      </c>
      <c r="H219" s="36" t="s">
        <v>24</v>
      </c>
      <c r="I219" s="36" t="s">
        <v>25</v>
      </c>
      <c r="J219" s="36" t="s">
        <v>26</v>
      </c>
      <c r="K219" s="36" t="s">
        <v>27</v>
      </c>
      <c r="L219" s="36" t="s">
        <v>28</v>
      </c>
      <c r="M219" s="36" t="s">
        <v>29</v>
      </c>
      <c r="N219" s="36" t="s">
        <v>30</v>
      </c>
      <c r="O219" s="36" t="s">
        <v>31</v>
      </c>
      <c r="P219" s="35" t="s">
        <v>32</v>
      </c>
      <c r="Q219" s="36" t="s">
        <v>33</v>
      </c>
      <c r="R219" s="36" t="s">
        <v>34</v>
      </c>
      <c r="S219" s="36" t="s">
        <v>35</v>
      </c>
      <c r="T219" s="36" t="s">
        <v>36</v>
      </c>
      <c r="U219" s="36" t="s">
        <v>37</v>
      </c>
      <c r="V219" s="36" t="s">
        <v>38</v>
      </c>
      <c r="W219" s="36" t="s">
        <v>39</v>
      </c>
      <c r="X219" s="36" t="s">
        <v>40</v>
      </c>
      <c r="Y219" s="36" t="s">
        <v>41</v>
      </c>
      <c r="Z219" s="35" t="s">
        <v>42</v>
      </c>
      <c r="AA219" s="36" t="s">
        <v>43</v>
      </c>
      <c r="AB219" s="37" t="s">
        <v>44</v>
      </c>
      <c r="AC219" s="36" t="s">
        <v>45</v>
      </c>
      <c r="AD219" s="36" t="s">
        <v>46</v>
      </c>
      <c r="AE219" s="36" t="s">
        <v>47</v>
      </c>
      <c r="AF219" s="36" t="s">
        <v>48</v>
      </c>
      <c r="AG219" s="36" t="s">
        <v>49</v>
      </c>
      <c r="AH219" s="36" t="s">
        <v>50</v>
      </c>
      <c r="AI219" s="35" t="s">
        <v>51</v>
      </c>
      <c r="AJ219" s="36" t="s">
        <v>52</v>
      </c>
      <c r="AK219" s="36" t="s">
        <v>53</v>
      </c>
      <c r="AL219" s="36" t="s">
        <v>54</v>
      </c>
      <c r="AM219" s="36" t="s">
        <v>55</v>
      </c>
      <c r="AN219" s="36" t="s">
        <v>56</v>
      </c>
      <c r="AO219" s="36" t="s">
        <v>57</v>
      </c>
      <c r="AP219" s="36" t="s">
        <v>58</v>
      </c>
      <c r="AQ219" s="36" t="s">
        <v>59</v>
      </c>
      <c r="AR219" s="36" t="s">
        <v>60</v>
      </c>
      <c r="AS219" s="36" t="s">
        <v>61</v>
      </c>
      <c r="AT219" s="36" t="s">
        <v>62</v>
      </c>
      <c r="AU219" s="36" t="s">
        <v>63</v>
      </c>
      <c r="AV219" s="35" t="s">
        <v>64</v>
      </c>
      <c r="AW219" s="36" t="s">
        <v>65</v>
      </c>
      <c r="AX219" s="36" t="s">
        <v>66</v>
      </c>
      <c r="AY219" s="36" t="s">
        <v>67</v>
      </c>
      <c r="AZ219" s="36" t="s">
        <v>68</v>
      </c>
      <c r="BA219" s="36" t="s">
        <v>69</v>
      </c>
      <c r="BB219" s="36" t="s">
        <v>70</v>
      </c>
      <c r="BC219" s="36" t="s">
        <v>71</v>
      </c>
      <c r="BD219" s="36" t="s">
        <v>72</v>
      </c>
      <c r="BE219" s="35" t="s">
        <v>73</v>
      </c>
      <c r="BF219" s="36" t="s">
        <v>74</v>
      </c>
      <c r="BG219" s="36" t="s">
        <v>75</v>
      </c>
      <c r="BH219" s="36" t="s">
        <v>76</v>
      </c>
      <c r="BI219" s="36" t="s">
        <v>77</v>
      </c>
      <c r="BJ219" s="36" t="s">
        <v>78</v>
      </c>
      <c r="BK219" s="36" t="s">
        <v>79</v>
      </c>
      <c r="BL219" s="36" t="s">
        <v>80</v>
      </c>
      <c r="BM219" s="36" t="s">
        <v>81</v>
      </c>
      <c r="BN219" s="36" t="s">
        <v>82</v>
      </c>
      <c r="BO219" s="35" t="s">
        <v>83</v>
      </c>
      <c r="BP219" s="36" t="s">
        <v>84</v>
      </c>
      <c r="BQ219" s="36" t="s">
        <v>85</v>
      </c>
      <c r="BR219" s="36" t="s">
        <v>86</v>
      </c>
      <c r="BS219" s="36" t="s">
        <v>87</v>
      </c>
      <c r="BT219" s="36" t="s">
        <v>88</v>
      </c>
      <c r="BU219" s="36" t="s">
        <v>89</v>
      </c>
      <c r="BV219" s="37" t="s">
        <v>90</v>
      </c>
      <c r="BW219" s="36" t="s">
        <v>91</v>
      </c>
      <c r="BX219" s="35" t="s">
        <v>92</v>
      </c>
      <c r="BY219" s="36" t="s">
        <v>93</v>
      </c>
      <c r="BZ219" s="36" t="s">
        <v>94</v>
      </c>
      <c r="CA219" s="36" t="s">
        <v>95</v>
      </c>
      <c r="CB219" s="36" t="s">
        <v>96</v>
      </c>
      <c r="CC219" s="36" t="s">
        <v>97</v>
      </c>
      <c r="CD219" s="36" t="s">
        <v>98</v>
      </c>
      <c r="CE219" s="36" t="s">
        <v>99</v>
      </c>
      <c r="CF219" s="36" t="s">
        <v>100</v>
      </c>
      <c r="CG219" s="36" t="s">
        <v>101</v>
      </c>
      <c r="CH219" s="35" t="s">
        <v>102</v>
      </c>
      <c r="CI219" s="36" t="s">
        <v>103</v>
      </c>
      <c r="CJ219" s="36" t="s">
        <v>104</v>
      </c>
      <c r="CK219" s="36" t="s">
        <v>105</v>
      </c>
      <c r="CL219" s="36" t="s">
        <v>106</v>
      </c>
      <c r="CM219" s="36" t="s">
        <v>107</v>
      </c>
      <c r="CN219" s="390"/>
      <c r="CO219" s="390"/>
      <c r="CP219" s="38" t="s">
        <v>108</v>
      </c>
      <c r="CQ219" s="38" t="s">
        <v>109</v>
      </c>
      <c r="CR219" s="38" t="s">
        <v>110</v>
      </c>
      <c r="CS219" s="38" t="s">
        <v>111</v>
      </c>
      <c r="CT219" s="38" t="s">
        <v>112</v>
      </c>
      <c r="CU219" s="38" t="s">
        <v>113</v>
      </c>
      <c r="CV219" s="38" t="s">
        <v>114</v>
      </c>
      <c r="CW219" s="38" t="s">
        <v>115</v>
      </c>
      <c r="CX219" s="390"/>
      <c r="CY219" s="38" t="s">
        <v>286</v>
      </c>
      <c r="CZ219" s="38" t="s">
        <v>287</v>
      </c>
      <c r="DA219" s="38" t="s">
        <v>288</v>
      </c>
      <c r="DB219" s="38" t="s">
        <v>289</v>
      </c>
      <c r="DC219" s="38" t="s">
        <v>290</v>
      </c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</row>
    <row r="220" spans="1:127" ht="71.25" customHeight="1">
      <c r="A220" s="256"/>
      <c r="B220" s="257"/>
      <c r="C220" s="256"/>
      <c r="D220" s="258"/>
      <c r="E220" s="259"/>
      <c r="F220" s="260"/>
      <c r="G220" s="260"/>
      <c r="H220" s="260"/>
      <c r="I220" s="260"/>
      <c r="J220" s="260"/>
      <c r="K220" s="260"/>
      <c r="L220" s="260"/>
      <c r="M220" s="260"/>
      <c r="N220" s="260"/>
      <c r="O220" s="260"/>
      <c r="P220" s="260"/>
      <c r="Q220" s="260"/>
      <c r="R220" s="260"/>
      <c r="S220" s="260"/>
      <c r="T220" s="260"/>
      <c r="U220" s="260"/>
      <c r="V220" s="260"/>
      <c r="W220" s="260"/>
      <c r="X220" s="260"/>
      <c r="Y220" s="260"/>
      <c r="Z220" s="260"/>
      <c r="AA220" s="260"/>
      <c r="AB220" s="260"/>
      <c r="AC220" s="260"/>
      <c r="AD220" s="260"/>
      <c r="AE220" s="260"/>
      <c r="AF220" s="260"/>
      <c r="AG220" s="260"/>
      <c r="AH220" s="260"/>
      <c r="AI220" s="260"/>
      <c r="AJ220" s="260"/>
      <c r="AK220" s="260"/>
      <c r="AL220" s="260"/>
      <c r="AM220" s="260"/>
      <c r="AN220" s="260"/>
      <c r="AO220" s="260"/>
      <c r="AP220" s="260"/>
      <c r="AQ220" s="260"/>
      <c r="AR220" s="260"/>
      <c r="AS220" s="260"/>
      <c r="AT220" s="260"/>
      <c r="AU220" s="260"/>
      <c r="AV220" s="260"/>
      <c r="AW220" s="260"/>
      <c r="AX220" s="260"/>
      <c r="AY220" s="260"/>
      <c r="AZ220" s="260"/>
      <c r="BA220" s="260"/>
      <c r="BB220" s="260"/>
      <c r="BC220" s="260"/>
      <c r="BD220" s="260"/>
      <c r="BE220" s="260"/>
      <c r="BF220" s="260"/>
      <c r="BG220" s="260"/>
      <c r="BH220" s="260"/>
      <c r="BI220" s="260"/>
      <c r="BJ220" s="260"/>
      <c r="BK220" s="260"/>
      <c r="BL220" s="260"/>
      <c r="BM220" s="260"/>
      <c r="BN220" s="260"/>
      <c r="BO220" s="260"/>
      <c r="BP220" s="260"/>
      <c r="BQ220" s="260"/>
      <c r="BR220" s="260"/>
      <c r="BS220" s="260"/>
      <c r="BT220" s="260"/>
      <c r="BU220" s="260"/>
      <c r="BV220" s="260"/>
      <c r="BW220" s="260"/>
      <c r="BX220" s="260"/>
      <c r="BY220" s="260"/>
      <c r="BZ220" s="260"/>
      <c r="CA220" s="260"/>
      <c r="CB220" s="260"/>
      <c r="CC220" s="260"/>
      <c r="CD220" s="260"/>
      <c r="CE220" s="260"/>
      <c r="CF220" s="260"/>
      <c r="CG220" s="260"/>
      <c r="CH220" s="260"/>
      <c r="CI220" s="260"/>
      <c r="CJ220" s="260"/>
      <c r="CK220" s="260"/>
      <c r="CL220" s="260"/>
      <c r="CM220" s="260"/>
      <c r="CN220" s="261"/>
      <c r="CO220" s="261"/>
      <c r="CP220" s="261"/>
      <c r="CQ220" s="261"/>
      <c r="CR220" s="261"/>
      <c r="CS220" s="261"/>
      <c r="CT220" s="261"/>
      <c r="CU220" s="261"/>
      <c r="CV220" s="261"/>
      <c r="CW220" s="262"/>
      <c r="CX220" s="261"/>
      <c r="CY220" s="262"/>
      <c r="CZ220" s="262"/>
      <c r="DA220" s="262"/>
      <c r="DB220" s="262"/>
      <c r="DC220" s="262"/>
      <c r="DD220" s="263"/>
      <c r="DE220" s="263"/>
      <c r="DF220" s="263"/>
      <c r="DG220" s="263"/>
      <c r="DH220" s="263"/>
      <c r="DI220" s="263"/>
      <c r="DJ220" s="263"/>
      <c r="DK220" s="263"/>
      <c r="DL220" s="263"/>
      <c r="DM220" s="263"/>
      <c r="DN220" s="263"/>
      <c r="DO220" s="263"/>
      <c r="DP220" s="263"/>
      <c r="DQ220" s="263"/>
      <c r="DR220" s="263"/>
      <c r="DS220" s="263"/>
      <c r="DT220" s="263"/>
      <c r="DU220" s="263"/>
      <c r="DV220" s="263"/>
      <c r="DW220" s="263"/>
    </row>
    <row r="221" spans="1:127" ht="71.25" customHeight="1">
      <c r="A221" s="264"/>
      <c r="B221" s="265" t="s">
        <v>304</v>
      </c>
      <c r="C221" s="266"/>
      <c r="D221" s="267"/>
      <c r="E221" s="268">
        <f>SUM(F221:DB221)</f>
        <v>9993600</v>
      </c>
      <c r="F221" s="268"/>
      <c r="G221" s="268">
        <f t="shared" ref="G221:DC221" si="38">SUM(G196)</f>
        <v>0</v>
      </c>
      <c r="H221" s="268">
        <f t="shared" si="38"/>
        <v>153600</v>
      </c>
      <c r="I221" s="268">
        <f t="shared" si="38"/>
        <v>0</v>
      </c>
      <c r="J221" s="268">
        <f t="shared" si="38"/>
        <v>144000</v>
      </c>
      <c r="K221" s="268">
        <f t="shared" si="38"/>
        <v>0</v>
      </c>
      <c r="L221" s="268">
        <f t="shared" si="38"/>
        <v>192000</v>
      </c>
      <c r="M221" s="268">
        <f t="shared" si="38"/>
        <v>432000</v>
      </c>
      <c r="N221" s="268">
        <f t="shared" si="38"/>
        <v>0</v>
      </c>
      <c r="O221" s="268">
        <f t="shared" si="38"/>
        <v>192000</v>
      </c>
      <c r="P221" s="268">
        <f t="shared" si="38"/>
        <v>0</v>
      </c>
      <c r="Q221" s="268">
        <f t="shared" si="38"/>
        <v>0</v>
      </c>
      <c r="R221" s="268">
        <f t="shared" si="38"/>
        <v>86400</v>
      </c>
      <c r="S221" s="268">
        <f t="shared" si="38"/>
        <v>0</v>
      </c>
      <c r="T221" s="268">
        <f t="shared" si="38"/>
        <v>57600</v>
      </c>
      <c r="U221" s="268">
        <f t="shared" si="38"/>
        <v>96000</v>
      </c>
      <c r="V221" s="268">
        <f t="shared" si="38"/>
        <v>19200</v>
      </c>
      <c r="W221" s="268">
        <f t="shared" si="38"/>
        <v>0</v>
      </c>
      <c r="X221" s="268">
        <f t="shared" si="38"/>
        <v>19200</v>
      </c>
      <c r="Y221" s="268">
        <f t="shared" si="38"/>
        <v>192000</v>
      </c>
      <c r="Z221" s="268">
        <f t="shared" si="38"/>
        <v>0</v>
      </c>
      <c r="AA221" s="268">
        <f t="shared" si="38"/>
        <v>192000</v>
      </c>
      <c r="AB221" s="268">
        <f t="shared" si="38"/>
        <v>384000</v>
      </c>
      <c r="AC221" s="268">
        <f t="shared" si="38"/>
        <v>240000</v>
      </c>
      <c r="AD221" s="268">
        <f t="shared" si="38"/>
        <v>144000</v>
      </c>
      <c r="AE221" s="268">
        <f t="shared" si="38"/>
        <v>384000</v>
      </c>
      <c r="AF221" s="268">
        <f t="shared" si="38"/>
        <v>576000</v>
      </c>
      <c r="AG221" s="268">
        <f t="shared" si="38"/>
        <v>192000</v>
      </c>
      <c r="AH221" s="268">
        <f t="shared" si="38"/>
        <v>144000</v>
      </c>
      <c r="AI221" s="268">
        <f t="shared" si="38"/>
        <v>0</v>
      </c>
      <c r="AJ221" s="268">
        <f t="shared" si="38"/>
        <v>144000</v>
      </c>
      <c r="AK221" s="268">
        <f t="shared" si="38"/>
        <v>259200</v>
      </c>
      <c r="AL221" s="268">
        <f t="shared" si="38"/>
        <v>796800</v>
      </c>
      <c r="AM221" s="268">
        <f t="shared" si="38"/>
        <v>230400</v>
      </c>
      <c r="AN221" s="268">
        <f t="shared" si="38"/>
        <v>67200</v>
      </c>
      <c r="AO221" s="268">
        <f t="shared" si="38"/>
        <v>38400</v>
      </c>
      <c r="AP221" s="268">
        <f t="shared" si="38"/>
        <v>48000</v>
      </c>
      <c r="AQ221" s="268">
        <f t="shared" si="38"/>
        <v>374400</v>
      </c>
      <c r="AR221" s="268">
        <f t="shared" si="38"/>
        <v>105600</v>
      </c>
      <c r="AS221" s="268">
        <f t="shared" si="38"/>
        <v>336000</v>
      </c>
      <c r="AT221" s="268">
        <f t="shared" si="38"/>
        <v>48000</v>
      </c>
      <c r="AU221" s="268">
        <f t="shared" si="38"/>
        <v>48000</v>
      </c>
      <c r="AV221" s="268">
        <f t="shared" si="38"/>
        <v>0</v>
      </c>
      <c r="AW221" s="268">
        <f t="shared" si="38"/>
        <v>547200</v>
      </c>
      <c r="AX221" s="268">
        <f t="shared" si="38"/>
        <v>105600</v>
      </c>
      <c r="AY221" s="268">
        <f t="shared" si="38"/>
        <v>76800</v>
      </c>
      <c r="AZ221" s="268">
        <f t="shared" si="38"/>
        <v>67200</v>
      </c>
      <c r="BA221" s="268">
        <f t="shared" si="38"/>
        <v>67200</v>
      </c>
      <c r="BB221" s="268">
        <f t="shared" si="38"/>
        <v>48000</v>
      </c>
      <c r="BC221" s="268">
        <f t="shared" si="38"/>
        <v>48000</v>
      </c>
      <c r="BD221" s="268">
        <f t="shared" si="38"/>
        <v>48000</v>
      </c>
      <c r="BE221" s="268">
        <f t="shared" si="38"/>
        <v>0</v>
      </c>
      <c r="BF221" s="268">
        <f t="shared" si="38"/>
        <v>76800</v>
      </c>
      <c r="BG221" s="268">
        <f t="shared" si="38"/>
        <v>0</v>
      </c>
      <c r="BH221" s="268">
        <f t="shared" si="38"/>
        <v>144000</v>
      </c>
      <c r="BI221" s="268">
        <f t="shared" si="38"/>
        <v>220800</v>
      </c>
      <c r="BJ221" s="268">
        <f t="shared" si="38"/>
        <v>278400</v>
      </c>
      <c r="BK221" s="268">
        <f t="shared" si="38"/>
        <v>0</v>
      </c>
      <c r="BL221" s="268">
        <f t="shared" si="38"/>
        <v>0</v>
      </c>
      <c r="BM221" s="268">
        <f t="shared" si="38"/>
        <v>38400</v>
      </c>
      <c r="BN221" s="268">
        <f t="shared" si="38"/>
        <v>124800</v>
      </c>
      <c r="BO221" s="268">
        <f t="shared" si="38"/>
        <v>0</v>
      </c>
      <c r="BP221" s="268">
        <f t="shared" si="38"/>
        <v>144000</v>
      </c>
      <c r="BQ221" s="268">
        <f t="shared" si="38"/>
        <v>144000</v>
      </c>
      <c r="BR221" s="268">
        <f t="shared" si="38"/>
        <v>0</v>
      </c>
      <c r="BS221" s="268">
        <f t="shared" si="38"/>
        <v>0</v>
      </c>
      <c r="BT221" s="268">
        <f t="shared" si="38"/>
        <v>249600</v>
      </c>
      <c r="BU221" s="268">
        <f t="shared" si="38"/>
        <v>115200</v>
      </c>
      <c r="BV221" s="268">
        <f t="shared" si="38"/>
        <v>0</v>
      </c>
      <c r="BW221" s="268">
        <f t="shared" si="38"/>
        <v>278400</v>
      </c>
      <c r="BX221" s="268">
        <f t="shared" si="38"/>
        <v>0</v>
      </c>
      <c r="BY221" s="268">
        <f t="shared" si="38"/>
        <v>0</v>
      </c>
      <c r="BZ221" s="268">
        <f t="shared" si="38"/>
        <v>0</v>
      </c>
      <c r="CA221" s="268">
        <f t="shared" si="38"/>
        <v>192000</v>
      </c>
      <c r="CB221" s="268">
        <f t="shared" si="38"/>
        <v>0</v>
      </c>
      <c r="CC221" s="268">
        <f t="shared" si="38"/>
        <v>48000</v>
      </c>
      <c r="CD221" s="268">
        <f t="shared" si="38"/>
        <v>19200</v>
      </c>
      <c r="CE221" s="268">
        <f t="shared" si="38"/>
        <v>96000</v>
      </c>
      <c r="CF221" s="268">
        <f t="shared" si="38"/>
        <v>0</v>
      </c>
      <c r="CG221" s="268">
        <f t="shared" si="38"/>
        <v>192000</v>
      </c>
      <c r="CH221" s="268">
        <f t="shared" si="38"/>
        <v>0</v>
      </c>
      <c r="CI221" s="268">
        <f t="shared" si="38"/>
        <v>0</v>
      </c>
      <c r="CJ221" s="268">
        <f t="shared" si="38"/>
        <v>0</v>
      </c>
      <c r="CK221" s="268">
        <f t="shared" si="38"/>
        <v>96000</v>
      </c>
      <c r="CL221" s="268">
        <f t="shared" si="38"/>
        <v>144000</v>
      </c>
      <c r="CM221" s="268">
        <f t="shared" si="38"/>
        <v>48000</v>
      </c>
      <c r="CN221" s="268">
        <f t="shared" si="38"/>
        <v>0</v>
      </c>
      <c r="CO221" s="268">
        <f t="shared" si="38"/>
        <v>0</v>
      </c>
      <c r="CP221" s="268">
        <f t="shared" si="38"/>
        <v>0</v>
      </c>
      <c r="CQ221" s="268">
        <f t="shared" si="38"/>
        <v>0</v>
      </c>
      <c r="CR221" s="268">
        <f t="shared" si="38"/>
        <v>0</v>
      </c>
      <c r="CS221" s="268">
        <f t="shared" si="38"/>
        <v>0</v>
      </c>
      <c r="CT221" s="268">
        <f t="shared" si="38"/>
        <v>0</v>
      </c>
      <c r="CU221" s="268">
        <f t="shared" si="38"/>
        <v>0</v>
      </c>
      <c r="CV221" s="268">
        <f t="shared" si="38"/>
        <v>0</v>
      </c>
      <c r="CW221" s="268">
        <f t="shared" si="38"/>
        <v>0</v>
      </c>
      <c r="CX221" s="268">
        <f t="shared" si="38"/>
        <v>0</v>
      </c>
      <c r="CY221" s="268">
        <f t="shared" si="38"/>
        <v>0</v>
      </c>
      <c r="CZ221" s="268">
        <f t="shared" si="38"/>
        <v>0</v>
      </c>
      <c r="DA221" s="268">
        <f t="shared" si="38"/>
        <v>0</v>
      </c>
      <c r="DB221" s="268">
        <f t="shared" si="38"/>
        <v>0</v>
      </c>
      <c r="DC221" s="268">
        <f t="shared" si="38"/>
        <v>0</v>
      </c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</row>
    <row r="222" spans="1:127" ht="71.25" customHeight="1">
      <c r="A222" s="406" t="s">
        <v>323</v>
      </c>
      <c r="B222" s="269" t="s">
        <v>276</v>
      </c>
      <c r="C222" s="270"/>
      <c r="D222" s="271"/>
      <c r="E222" s="272">
        <f>SUM(F222:DC222)</f>
        <v>907900</v>
      </c>
      <c r="F222" s="272">
        <f t="shared" ref="F222:DC222" si="39">SUM(F94+F197+F139+F177)</f>
        <v>200</v>
      </c>
      <c r="G222" s="272">
        <f t="shared" si="39"/>
        <v>100</v>
      </c>
      <c r="H222" s="272">
        <f t="shared" si="39"/>
        <v>1400</v>
      </c>
      <c r="I222" s="272">
        <f t="shared" si="39"/>
        <v>100</v>
      </c>
      <c r="J222" s="272">
        <f t="shared" si="39"/>
        <v>100</v>
      </c>
      <c r="K222" s="272">
        <f t="shared" si="39"/>
        <v>200</v>
      </c>
      <c r="L222" s="272">
        <f t="shared" si="39"/>
        <v>29700</v>
      </c>
      <c r="M222" s="272">
        <f t="shared" si="39"/>
        <v>65300</v>
      </c>
      <c r="N222" s="272">
        <f t="shared" si="39"/>
        <v>100</v>
      </c>
      <c r="O222" s="272">
        <f t="shared" si="39"/>
        <v>400</v>
      </c>
      <c r="P222" s="272">
        <f t="shared" si="39"/>
        <v>58300</v>
      </c>
      <c r="Q222" s="272">
        <f t="shared" si="39"/>
        <v>1300</v>
      </c>
      <c r="R222" s="272">
        <f t="shared" si="39"/>
        <v>3800</v>
      </c>
      <c r="S222" s="272">
        <f t="shared" si="39"/>
        <v>4300</v>
      </c>
      <c r="T222" s="272">
        <f t="shared" si="39"/>
        <v>600</v>
      </c>
      <c r="U222" s="272">
        <f t="shared" si="39"/>
        <v>3200</v>
      </c>
      <c r="V222" s="272">
        <f t="shared" si="39"/>
        <v>4000</v>
      </c>
      <c r="W222" s="272">
        <f t="shared" si="39"/>
        <v>1500</v>
      </c>
      <c r="X222" s="272">
        <f t="shared" si="39"/>
        <v>100</v>
      </c>
      <c r="Y222" s="272">
        <f t="shared" si="39"/>
        <v>45900</v>
      </c>
      <c r="Z222" s="272">
        <f t="shared" si="39"/>
        <v>2900</v>
      </c>
      <c r="AA222" s="272">
        <f t="shared" si="39"/>
        <v>15100</v>
      </c>
      <c r="AB222" s="272">
        <f t="shared" si="39"/>
        <v>41700</v>
      </c>
      <c r="AC222" s="272">
        <f t="shared" si="39"/>
        <v>10500</v>
      </c>
      <c r="AD222" s="272">
        <f t="shared" si="39"/>
        <v>2300</v>
      </c>
      <c r="AE222" s="272">
        <f t="shared" si="39"/>
        <v>7400</v>
      </c>
      <c r="AF222" s="272">
        <f t="shared" si="39"/>
        <v>7700</v>
      </c>
      <c r="AG222" s="272">
        <f t="shared" si="39"/>
        <v>8100</v>
      </c>
      <c r="AH222" s="272">
        <f t="shared" si="39"/>
        <v>2900</v>
      </c>
      <c r="AI222" s="272">
        <f t="shared" si="39"/>
        <v>1900</v>
      </c>
      <c r="AJ222" s="272">
        <f t="shared" si="39"/>
        <v>4100</v>
      </c>
      <c r="AK222" s="272">
        <f t="shared" si="39"/>
        <v>26200</v>
      </c>
      <c r="AL222" s="272">
        <f t="shared" si="39"/>
        <v>4400</v>
      </c>
      <c r="AM222" s="272">
        <f t="shared" si="39"/>
        <v>15000</v>
      </c>
      <c r="AN222" s="272">
        <f t="shared" si="39"/>
        <v>1500</v>
      </c>
      <c r="AO222" s="272">
        <f t="shared" si="39"/>
        <v>1000</v>
      </c>
      <c r="AP222" s="272">
        <f t="shared" si="39"/>
        <v>15700</v>
      </c>
      <c r="AQ222" s="272">
        <f t="shared" si="39"/>
        <v>1100</v>
      </c>
      <c r="AR222" s="272">
        <f t="shared" si="39"/>
        <v>1000</v>
      </c>
      <c r="AS222" s="272">
        <f t="shared" si="39"/>
        <v>14100</v>
      </c>
      <c r="AT222" s="272">
        <f t="shared" si="39"/>
        <v>1200</v>
      </c>
      <c r="AU222" s="272">
        <f t="shared" si="39"/>
        <v>7600</v>
      </c>
      <c r="AV222" s="272">
        <f t="shared" si="39"/>
        <v>28300</v>
      </c>
      <c r="AW222" s="272">
        <f t="shared" si="39"/>
        <v>5000</v>
      </c>
      <c r="AX222" s="272">
        <f t="shared" si="39"/>
        <v>35400</v>
      </c>
      <c r="AY222" s="272">
        <f t="shared" si="39"/>
        <v>4800</v>
      </c>
      <c r="AZ222" s="272">
        <f t="shared" si="39"/>
        <v>700</v>
      </c>
      <c r="BA222" s="272">
        <f t="shared" si="39"/>
        <v>5200</v>
      </c>
      <c r="BB222" s="272">
        <f t="shared" si="39"/>
        <v>1800</v>
      </c>
      <c r="BC222" s="272">
        <f t="shared" si="39"/>
        <v>1700</v>
      </c>
      <c r="BD222" s="272">
        <f t="shared" si="39"/>
        <v>26200</v>
      </c>
      <c r="BE222" s="272">
        <f t="shared" si="39"/>
        <v>700</v>
      </c>
      <c r="BF222" s="272">
        <f t="shared" si="39"/>
        <v>1000</v>
      </c>
      <c r="BG222" s="272">
        <f t="shared" si="39"/>
        <v>3100</v>
      </c>
      <c r="BH222" s="272">
        <f t="shared" si="39"/>
        <v>1400</v>
      </c>
      <c r="BI222" s="272">
        <f t="shared" si="39"/>
        <v>500</v>
      </c>
      <c r="BJ222" s="272">
        <f t="shared" si="39"/>
        <v>1500</v>
      </c>
      <c r="BK222" s="272">
        <f t="shared" si="39"/>
        <v>1200</v>
      </c>
      <c r="BL222" s="272">
        <f t="shared" si="39"/>
        <v>1700</v>
      </c>
      <c r="BM222" s="272">
        <f t="shared" si="39"/>
        <v>1300</v>
      </c>
      <c r="BN222" s="272">
        <f t="shared" si="39"/>
        <v>1000</v>
      </c>
      <c r="BO222" s="272">
        <f t="shared" si="39"/>
        <v>1100</v>
      </c>
      <c r="BP222" s="272">
        <f t="shared" si="39"/>
        <v>25300</v>
      </c>
      <c r="BQ222" s="272">
        <f t="shared" si="39"/>
        <v>21900</v>
      </c>
      <c r="BR222" s="272">
        <f t="shared" si="39"/>
        <v>23300</v>
      </c>
      <c r="BS222" s="272">
        <f t="shared" si="39"/>
        <v>12300</v>
      </c>
      <c r="BT222" s="272">
        <f t="shared" si="39"/>
        <v>22500</v>
      </c>
      <c r="BU222" s="272">
        <f t="shared" si="39"/>
        <v>100</v>
      </c>
      <c r="BV222" s="272">
        <f t="shared" si="39"/>
        <v>100</v>
      </c>
      <c r="BW222" s="272">
        <f t="shared" si="39"/>
        <v>1500</v>
      </c>
      <c r="BX222" s="272">
        <f t="shared" si="39"/>
        <v>600</v>
      </c>
      <c r="BY222" s="272">
        <f t="shared" si="39"/>
        <v>500</v>
      </c>
      <c r="BZ222" s="272">
        <f t="shared" si="39"/>
        <v>300</v>
      </c>
      <c r="CA222" s="272">
        <f t="shared" si="39"/>
        <v>3000</v>
      </c>
      <c r="CB222" s="272">
        <f t="shared" si="39"/>
        <v>200</v>
      </c>
      <c r="CC222" s="272">
        <f t="shared" si="39"/>
        <v>100</v>
      </c>
      <c r="CD222" s="272">
        <f t="shared" si="39"/>
        <v>500</v>
      </c>
      <c r="CE222" s="272">
        <f t="shared" si="39"/>
        <v>1300</v>
      </c>
      <c r="CF222" s="272">
        <f t="shared" si="39"/>
        <v>1100</v>
      </c>
      <c r="CG222" s="272">
        <f t="shared" si="39"/>
        <v>1300</v>
      </c>
      <c r="CH222" s="272">
        <f t="shared" si="39"/>
        <v>400</v>
      </c>
      <c r="CI222" s="272">
        <f t="shared" si="39"/>
        <v>1000</v>
      </c>
      <c r="CJ222" s="272">
        <f t="shared" si="39"/>
        <v>500</v>
      </c>
      <c r="CK222" s="272">
        <f t="shared" si="39"/>
        <v>500</v>
      </c>
      <c r="CL222" s="272">
        <f t="shared" si="39"/>
        <v>1400</v>
      </c>
      <c r="CM222" s="272">
        <f t="shared" si="39"/>
        <v>600</v>
      </c>
      <c r="CN222" s="272">
        <f t="shared" si="39"/>
        <v>0</v>
      </c>
      <c r="CO222" s="272">
        <f t="shared" si="39"/>
        <v>0</v>
      </c>
      <c r="CP222" s="272">
        <f t="shared" si="39"/>
        <v>0</v>
      </c>
      <c r="CQ222" s="272">
        <f t="shared" si="39"/>
        <v>0</v>
      </c>
      <c r="CR222" s="272">
        <f t="shared" si="39"/>
        <v>0</v>
      </c>
      <c r="CS222" s="272">
        <f t="shared" si="39"/>
        <v>0</v>
      </c>
      <c r="CT222" s="272">
        <f t="shared" si="39"/>
        <v>0</v>
      </c>
      <c r="CU222" s="272">
        <f t="shared" si="39"/>
        <v>0</v>
      </c>
      <c r="CV222" s="272">
        <f t="shared" si="39"/>
        <v>0</v>
      </c>
      <c r="CW222" s="272">
        <f t="shared" si="39"/>
        <v>0</v>
      </c>
      <c r="CX222" s="272">
        <f t="shared" si="39"/>
        <v>0</v>
      </c>
      <c r="CY222" s="272">
        <f t="shared" si="39"/>
        <v>50000</v>
      </c>
      <c r="CZ222" s="272">
        <f t="shared" si="39"/>
        <v>50000</v>
      </c>
      <c r="DA222" s="272">
        <f t="shared" si="39"/>
        <v>50000</v>
      </c>
      <c r="DB222" s="272">
        <f t="shared" si="39"/>
        <v>50000</v>
      </c>
      <c r="DC222" s="272">
        <f t="shared" si="39"/>
        <v>50000</v>
      </c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</row>
    <row r="223" spans="1:127" ht="71.25" customHeight="1">
      <c r="A223" s="404"/>
      <c r="B223" s="265" t="s">
        <v>243</v>
      </c>
      <c r="C223" s="266"/>
      <c r="D223" s="267"/>
      <c r="E223" s="267">
        <f t="shared" ref="E223:E230" si="40">SUM(F223:DB223)</f>
        <v>3952800</v>
      </c>
      <c r="F223" s="268">
        <f t="shared" ref="F223:DC223" si="41">SUM(F96+F199+F117+F140)</f>
        <v>56200</v>
      </c>
      <c r="G223" s="268">
        <f t="shared" si="41"/>
        <v>8700</v>
      </c>
      <c r="H223" s="268">
        <f t="shared" si="41"/>
        <v>23900</v>
      </c>
      <c r="I223" s="268">
        <f t="shared" si="41"/>
        <v>9600</v>
      </c>
      <c r="J223" s="268">
        <f t="shared" si="41"/>
        <v>13700</v>
      </c>
      <c r="K223" s="268">
        <f t="shared" si="41"/>
        <v>20200</v>
      </c>
      <c r="L223" s="268">
        <f t="shared" si="41"/>
        <v>77900</v>
      </c>
      <c r="M223" s="268">
        <f t="shared" si="41"/>
        <v>109200</v>
      </c>
      <c r="N223" s="268">
        <f t="shared" si="41"/>
        <v>15900</v>
      </c>
      <c r="O223" s="268">
        <f t="shared" si="41"/>
        <v>29100</v>
      </c>
      <c r="P223" s="268">
        <f t="shared" si="41"/>
        <v>121600</v>
      </c>
      <c r="Q223" s="268">
        <f t="shared" si="41"/>
        <v>13200</v>
      </c>
      <c r="R223" s="268">
        <f t="shared" si="41"/>
        <v>37800</v>
      </c>
      <c r="S223" s="268">
        <f t="shared" si="41"/>
        <v>42900</v>
      </c>
      <c r="T223" s="268">
        <f t="shared" si="41"/>
        <v>13300</v>
      </c>
      <c r="U223" s="268">
        <f t="shared" si="41"/>
        <v>22900</v>
      </c>
      <c r="V223" s="268">
        <f t="shared" si="41"/>
        <v>38500</v>
      </c>
      <c r="W223" s="268">
        <f t="shared" si="41"/>
        <v>20700</v>
      </c>
      <c r="X223" s="268">
        <f t="shared" si="41"/>
        <v>7500</v>
      </c>
      <c r="Y223" s="268">
        <f t="shared" si="41"/>
        <v>217400</v>
      </c>
      <c r="Z223" s="268">
        <f t="shared" si="41"/>
        <v>96900</v>
      </c>
      <c r="AA223" s="268">
        <f t="shared" si="41"/>
        <v>62500</v>
      </c>
      <c r="AB223" s="268">
        <f t="shared" si="41"/>
        <v>137300</v>
      </c>
      <c r="AC223" s="268">
        <f t="shared" si="41"/>
        <v>86600</v>
      </c>
      <c r="AD223" s="268">
        <f t="shared" si="41"/>
        <v>32200</v>
      </c>
      <c r="AE223" s="268">
        <f t="shared" si="41"/>
        <v>60100</v>
      </c>
      <c r="AF223" s="268">
        <f t="shared" si="41"/>
        <v>70900</v>
      </c>
      <c r="AG223" s="268">
        <f t="shared" si="41"/>
        <v>62300</v>
      </c>
      <c r="AH223" s="268">
        <f t="shared" si="41"/>
        <v>41700</v>
      </c>
      <c r="AI223" s="268">
        <f t="shared" si="41"/>
        <v>69900</v>
      </c>
      <c r="AJ223" s="268">
        <f t="shared" si="41"/>
        <v>57700</v>
      </c>
      <c r="AK223" s="268">
        <f t="shared" si="41"/>
        <v>80700</v>
      </c>
      <c r="AL223" s="268">
        <f t="shared" si="41"/>
        <v>44400</v>
      </c>
      <c r="AM223" s="268">
        <f t="shared" si="41"/>
        <v>65400</v>
      </c>
      <c r="AN223" s="268">
        <f t="shared" si="41"/>
        <v>22200</v>
      </c>
      <c r="AO223" s="268">
        <f t="shared" si="41"/>
        <v>20300</v>
      </c>
      <c r="AP223" s="268">
        <f t="shared" si="41"/>
        <v>69000</v>
      </c>
      <c r="AQ223" s="268">
        <f t="shared" si="41"/>
        <v>48700</v>
      </c>
      <c r="AR223" s="268">
        <f t="shared" si="41"/>
        <v>18400</v>
      </c>
      <c r="AS223" s="268">
        <f t="shared" si="41"/>
        <v>57300</v>
      </c>
      <c r="AT223" s="268">
        <f t="shared" si="41"/>
        <v>17000</v>
      </c>
      <c r="AU223" s="268">
        <f t="shared" si="41"/>
        <v>101700</v>
      </c>
      <c r="AV223" s="268">
        <f t="shared" si="41"/>
        <v>43600</v>
      </c>
      <c r="AW223" s="268">
        <f t="shared" si="41"/>
        <v>45500</v>
      </c>
      <c r="AX223" s="268">
        <f t="shared" si="41"/>
        <v>119500</v>
      </c>
      <c r="AY223" s="268">
        <f t="shared" si="41"/>
        <v>24600</v>
      </c>
      <c r="AZ223" s="268">
        <f t="shared" si="41"/>
        <v>19400</v>
      </c>
      <c r="BA223" s="268">
        <f t="shared" si="41"/>
        <v>26400</v>
      </c>
      <c r="BB223" s="268">
        <f t="shared" si="41"/>
        <v>33000</v>
      </c>
      <c r="BC223" s="268">
        <f t="shared" si="41"/>
        <v>28800</v>
      </c>
      <c r="BD223" s="268">
        <f t="shared" si="41"/>
        <v>52800</v>
      </c>
      <c r="BE223" s="268">
        <f t="shared" si="41"/>
        <v>63500</v>
      </c>
      <c r="BF223" s="268">
        <f t="shared" si="41"/>
        <v>38100</v>
      </c>
      <c r="BG223" s="268">
        <f t="shared" si="41"/>
        <v>31300</v>
      </c>
      <c r="BH223" s="268">
        <f t="shared" si="41"/>
        <v>49500</v>
      </c>
      <c r="BI223" s="268">
        <f t="shared" si="41"/>
        <v>37700</v>
      </c>
      <c r="BJ223" s="268">
        <f t="shared" si="41"/>
        <v>74400</v>
      </c>
      <c r="BK223" s="268">
        <f t="shared" si="41"/>
        <v>31800</v>
      </c>
      <c r="BL223" s="268">
        <f t="shared" si="41"/>
        <v>39600</v>
      </c>
      <c r="BM223" s="268">
        <f t="shared" si="41"/>
        <v>25800</v>
      </c>
      <c r="BN223" s="268">
        <f t="shared" si="41"/>
        <v>25600</v>
      </c>
      <c r="BO223" s="268">
        <f t="shared" si="41"/>
        <v>97300</v>
      </c>
      <c r="BP223" s="268">
        <f t="shared" si="41"/>
        <v>74200</v>
      </c>
      <c r="BQ223" s="268">
        <f t="shared" si="41"/>
        <v>65700</v>
      </c>
      <c r="BR223" s="268">
        <f t="shared" si="41"/>
        <v>56800</v>
      </c>
      <c r="BS223" s="268">
        <f t="shared" si="41"/>
        <v>42500</v>
      </c>
      <c r="BT223" s="268">
        <f t="shared" si="41"/>
        <v>67500</v>
      </c>
      <c r="BU223" s="268">
        <f t="shared" si="41"/>
        <v>8500</v>
      </c>
      <c r="BV223" s="268">
        <f t="shared" si="41"/>
        <v>7100</v>
      </c>
      <c r="BW223" s="268">
        <f t="shared" si="41"/>
        <v>93100</v>
      </c>
      <c r="BX223" s="268">
        <f t="shared" si="41"/>
        <v>42900</v>
      </c>
      <c r="BY223" s="268">
        <f t="shared" si="41"/>
        <v>22000</v>
      </c>
      <c r="BZ223" s="268">
        <f t="shared" si="41"/>
        <v>26400</v>
      </c>
      <c r="CA223" s="268">
        <f t="shared" si="41"/>
        <v>59700</v>
      </c>
      <c r="CB223" s="268">
        <f t="shared" si="41"/>
        <v>11500</v>
      </c>
      <c r="CC223" s="268">
        <f t="shared" si="41"/>
        <v>8600</v>
      </c>
      <c r="CD223" s="268">
        <f t="shared" si="41"/>
        <v>12100</v>
      </c>
      <c r="CE223" s="268">
        <f t="shared" si="41"/>
        <v>30600</v>
      </c>
      <c r="CF223" s="268">
        <f t="shared" si="41"/>
        <v>18900</v>
      </c>
      <c r="CG223" s="268">
        <f t="shared" si="41"/>
        <v>52100</v>
      </c>
      <c r="CH223" s="268">
        <f t="shared" si="41"/>
        <v>37900</v>
      </c>
      <c r="CI223" s="268">
        <f t="shared" si="41"/>
        <v>16100</v>
      </c>
      <c r="CJ223" s="268">
        <f t="shared" si="41"/>
        <v>16300</v>
      </c>
      <c r="CK223" s="268">
        <f t="shared" si="41"/>
        <v>13300</v>
      </c>
      <c r="CL223" s="268">
        <f t="shared" si="41"/>
        <v>21900</v>
      </c>
      <c r="CM223" s="268">
        <f t="shared" si="41"/>
        <v>15500</v>
      </c>
      <c r="CN223" s="268">
        <f t="shared" si="41"/>
        <v>0</v>
      </c>
      <c r="CO223" s="268">
        <f t="shared" si="41"/>
        <v>0</v>
      </c>
      <c r="CP223" s="268">
        <f t="shared" si="41"/>
        <v>0</v>
      </c>
      <c r="CQ223" s="268">
        <f t="shared" si="41"/>
        <v>0</v>
      </c>
      <c r="CR223" s="268">
        <f t="shared" si="41"/>
        <v>0</v>
      </c>
      <c r="CS223" s="268">
        <f t="shared" si="41"/>
        <v>0</v>
      </c>
      <c r="CT223" s="268">
        <f t="shared" si="41"/>
        <v>0</v>
      </c>
      <c r="CU223" s="268">
        <f t="shared" si="41"/>
        <v>0</v>
      </c>
      <c r="CV223" s="268">
        <f t="shared" si="41"/>
        <v>0</v>
      </c>
      <c r="CW223" s="268">
        <f t="shared" si="41"/>
        <v>0</v>
      </c>
      <c r="CX223" s="268">
        <f t="shared" si="41"/>
        <v>0</v>
      </c>
      <c r="CY223" s="268">
        <f t="shared" si="41"/>
        <v>0</v>
      </c>
      <c r="CZ223" s="268">
        <f t="shared" si="41"/>
        <v>0</v>
      </c>
      <c r="DA223" s="268">
        <f t="shared" si="41"/>
        <v>0</v>
      </c>
      <c r="DB223" s="268">
        <f t="shared" si="41"/>
        <v>0</v>
      </c>
      <c r="DC223" s="268">
        <f t="shared" si="41"/>
        <v>0</v>
      </c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</row>
    <row r="224" spans="1:127" ht="71.25" customHeight="1">
      <c r="A224" s="404"/>
      <c r="B224" s="273" t="s">
        <v>126</v>
      </c>
      <c r="C224" s="270"/>
      <c r="D224" s="274"/>
      <c r="E224" s="272">
        <f t="shared" si="40"/>
        <v>19268800</v>
      </c>
      <c r="F224" s="275">
        <f t="shared" ref="F224:DC224" si="42">SUM(F99+F201+F118+F141+F158+F178)</f>
        <v>112900</v>
      </c>
      <c r="G224" s="275">
        <f t="shared" si="42"/>
        <v>0</v>
      </c>
      <c r="H224" s="275">
        <f t="shared" si="42"/>
        <v>0</v>
      </c>
      <c r="I224" s="275">
        <f t="shared" si="42"/>
        <v>0</v>
      </c>
      <c r="J224" s="275">
        <f t="shared" si="42"/>
        <v>0</v>
      </c>
      <c r="K224" s="275">
        <f t="shared" si="42"/>
        <v>0</v>
      </c>
      <c r="L224" s="275">
        <f t="shared" si="42"/>
        <v>0</v>
      </c>
      <c r="M224" s="275">
        <f t="shared" si="42"/>
        <v>0</v>
      </c>
      <c r="N224" s="275">
        <f t="shared" si="42"/>
        <v>0</v>
      </c>
      <c r="O224" s="275">
        <f t="shared" si="42"/>
        <v>0</v>
      </c>
      <c r="P224" s="275">
        <f t="shared" si="42"/>
        <v>497300</v>
      </c>
      <c r="Q224" s="275">
        <f t="shared" si="42"/>
        <v>0</v>
      </c>
      <c r="R224" s="275">
        <f t="shared" si="42"/>
        <v>0</v>
      </c>
      <c r="S224" s="275">
        <f t="shared" si="42"/>
        <v>0</v>
      </c>
      <c r="T224" s="275">
        <f t="shared" si="42"/>
        <v>0</v>
      </c>
      <c r="U224" s="275">
        <f t="shared" si="42"/>
        <v>0</v>
      </c>
      <c r="V224" s="275">
        <f t="shared" si="42"/>
        <v>0</v>
      </c>
      <c r="W224" s="275">
        <f t="shared" si="42"/>
        <v>0</v>
      </c>
      <c r="X224" s="275">
        <f t="shared" si="42"/>
        <v>0</v>
      </c>
      <c r="Y224" s="275">
        <f t="shared" si="42"/>
        <v>0</v>
      </c>
      <c r="Z224" s="275">
        <f t="shared" si="42"/>
        <v>1175200</v>
      </c>
      <c r="AA224" s="275">
        <f t="shared" si="42"/>
        <v>0</v>
      </c>
      <c r="AB224" s="275">
        <f t="shared" si="42"/>
        <v>0</v>
      </c>
      <c r="AC224" s="275">
        <f t="shared" si="42"/>
        <v>0</v>
      </c>
      <c r="AD224" s="275">
        <f t="shared" si="42"/>
        <v>0</v>
      </c>
      <c r="AE224" s="275">
        <f t="shared" si="42"/>
        <v>0</v>
      </c>
      <c r="AF224" s="275">
        <f t="shared" si="42"/>
        <v>0</v>
      </c>
      <c r="AG224" s="275">
        <f t="shared" si="42"/>
        <v>0</v>
      </c>
      <c r="AH224" s="275">
        <f t="shared" si="42"/>
        <v>0</v>
      </c>
      <c r="AI224" s="275">
        <f t="shared" si="42"/>
        <v>813900</v>
      </c>
      <c r="AJ224" s="275">
        <f t="shared" si="42"/>
        <v>0</v>
      </c>
      <c r="AK224" s="275">
        <f t="shared" si="42"/>
        <v>0</v>
      </c>
      <c r="AL224" s="275">
        <f t="shared" si="42"/>
        <v>0</v>
      </c>
      <c r="AM224" s="275">
        <f t="shared" si="42"/>
        <v>0</v>
      </c>
      <c r="AN224" s="275">
        <f t="shared" si="42"/>
        <v>0</v>
      </c>
      <c r="AO224" s="275">
        <f t="shared" si="42"/>
        <v>0</v>
      </c>
      <c r="AP224" s="275">
        <f t="shared" si="42"/>
        <v>0</v>
      </c>
      <c r="AQ224" s="275">
        <f t="shared" si="42"/>
        <v>0</v>
      </c>
      <c r="AR224" s="275">
        <f t="shared" si="42"/>
        <v>0</v>
      </c>
      <c r="AS224" s="275">
        <f t="shared" si="42"/>
        <v>0</v>
      </c>
      <c r="AT224" s="275">
        <f t="shared" si="42"/>
        <v>0</v>
      </c>
      <c r="AU224" s="275">
        <f t="shared" si="42"/>
        <v>0</v>
      </c>
      <c r="AV224" s="275">
        <f t="shared" si="42"/>
        <v>263300</v>
      </c>
      <c r="AW224" s="275">
        <f t="shared" si="42"/>
        <v>0</v>
      </c>
      <c r="AX224" s="275">
        <f t="shared" si="42"/>
        <v>0</v>
      </c>
      <c r="AY224" s="275">
        <f t="shared" si="42"/>
        <v>0</v>
      </c>
      <c r="AZ224" s="275">
        <f t="shared" si="42"/>
        <v>0</v>
      </c>
      <c r="BA224" s="275">
        <f t="shared" si="42"/>
        <v>0</v>
      </c>
      <c r="BB224" s="275">
        <f t="shared" si="42"/>
        <v>0</v>
      </c>
      <c r="BC224" s="275">
        <f t="shared" si="42"/>
        <v>0</v>
      </c>
      <c r="BD224" s="275">
        <f t="shared" si="42"/>
        <v>0</v>
      </c>
      <c r="BE224" s="275">
        <f t="shared" si="42"/>
        <v>297700</v>
      </c>
      <c r="BF224" s="275">
        <f t="shared" si="42"/>
        <v>0</v>
      </c>
      <c r="BG224" s="275">
        <f t="shared" si="42"/>
        <v>0</v>
      </c>
      <c r="BH224" s="275">
        <f t="shared" si="42"/>
        <v>0</v>
      </c>
      <c r="BI224" s="275">
        <f t="shared" si="42"/>
        <v>0</v>
      </c>
      <c r="BJ224" s="275">
        <f t="shared" si="42"/>
        <v>0</v>
      </c>
      <c r="BK224" s="275">
        <f t="shared" si="42"/>
        <v>0</v>
      </c>
      <c r="BL224" s="275">
        <f t="shared" si="42"/>
        <v>0</v>
      </c>
      <c r="BM224" s="275">
        <f t="shared" si="42"/>
        <v>0</v>
      </c>
      <c r="BN224" s="275">
        <f t="shared" si="42"/>
        <v>0</v>
      </c>
      <c r="BO224" s="275">
        <f t="shared" si="42"/>
        <v>392200</v>
      </c>
      <c r="BP224" s="275">
        <f t="shared" si="42"/>
        <v>0</v>
      </c>
      <c r="BQ224" s="275">
        <f t="shared" si="42"/>
        <v>0</v>
      </c>
      <c r="BR224" s="275">
        <f t="shared" si="42"/>
        <v>0</v>
      </c>
      <c r="BS224" s="275">
        <f t="shared" si="42"/>
        <v>0</v>
      </c>
      <c r="BT224" s="275">
        <f t="shared" si="42"/>
        <v>0</v>
      </c>
      <c r="BU224" s="275">
        <f t="shared" si="42"/>
        <v>0</v>
      </c>
      <c r="BV224" s="275">
        <f t="shared" si="42"/>
        <v>0</v>
      </c>
      <c r="BW224" s="275">
        <f t="shared" si="42"/>
        <v>0</v>
      </c>
      <c r="BX224" s="275">
        <f t="shared" si="42"/>
        <v>219600</v>
      </c>
      <c r="BY224" s="275">
        <f t="shared" si="42"/>
        <v>0</v>
      </c>
      <c r="BZ224" s="275">
        <f t="shared" si="42"/>
        <v>0</v>
      </c>
      <c r="CA224" s="275">
        <f t="shared" si="42"/>
        <v>0</v>
      </c>
      <c r="CB224" s="275">
        <f t="shared" si="42"/>
        <v>0</v>
      </c>
      <c r="CC224" s="275">
        <f t="shared" si="42"/>
        <v>0</v>
      </c>
      <c r="CD224" s="275">
        <f t="shared" si="42"/>
        <v>0</v>
      </c>
      <c r="CE224" s="275">
        <f t="shared" si="42"/>
        <v>0</v>
      </c>
      <c r="CF224" s="275">
        <f t="shared" si="42"/>
        <v>0</v>
      </c>
      <c r="CG224" s="275">
        <f t="shared" si="42"/>
        <v>0</v>
      </c>
      <c r="CH224" s="275">
        <f t="shared" si="42"/>
        <v>149500</v>
      </c>
      <c r="CI224" s="275">
        <f t="shared" si="42"/>
        <v>0</v>
      </c>
      <c r="CJ224" s="275">
        <f t="shared" si="42"/>
        <v>0</v>
      </c>
      <c r="CK224" s="275">
        <f t="shared" si="42"/>
        <v>0</v>
      </c>
      <c r="CL224" s="275">
        <f t="shared" si="42"/>
        <v>0</v>
      </c>
      <c r="CM224" s="275">
        <f t="shared" si="42"/>
        <v>0</v>
      </c>
      <c r="CN224" s="275">
        <f t="shared" si="42"/>
        <v>5736700</v>
      </c>
      <c r="CO224" s="275">
        <f t="shared" si="42"/>
        <v>1503000</v>
      </c>
      <c r="CP224" s="275">
        <f t="shared" si="42"/>
        <v>1932200</v>
      </c>
      <c r="CQ224" s="275">
        <f t="shared" si="42"/>
        <v>841400</v>
      </c>
      <c r="CR224" s="275">
        <f t="shared" si="42"/>
        <v>1141700</v>
      </c>
      <c r="CS224" s="275">
        <f t="shared" si="42"/>
        <v>1073700</v>
      </c>
      <c r="CT224" s="275">
        <f t="shared" si="42"/>
        <v>1066000</v>
      </c>
      <c r="CU224" s="275">
        <f t="shared" si="42"/>
        <v>944100</v>
      </c>
      <c r="CV224" s="275">
        <f t="shared" si="42"/>
        <v>1020400</v>
      </c>
      <c r="CW224" s="275">
        <f t="shared" si="42"/>
        <v>88000</v>
      </c>
      <c r="CX224" s="275">
        <f t="shared" si="42"/>
        <v>0</v>
      </c>
      <c r="CY224" s="275">
        <f t="shared" si="42"/>
        <v>0</v>
      </c>
      <c r="CZ224" s="275">
        <f t="shared" si="42"/>
        <v>0</v>
      </c>
      <c r="DA224" s="275">
        <f t="shared" si="42"/>
        <v>0</v>
      </c>
      <c r="DB224" s="275">
        <f t="shared" si="42"/>
        <v>0</v>
      </c>
      <c r="DC224" s="275">
        <f t="shared" si="42"/>
        <v>0</v>
      </c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</row>
    <row r="225" spans="1:127" ht="71.25" customHeight="1">
      <c r="A225" s="404"/>
      <c r="B225" s="234" t="s">
        <v>324</v>
      </c>
      <c r="C225" s="276"/>
      <c r="D225" s="277"/>
      <c r="E225" s="278">
        <f t="shared" si="40"/>
        <v>589000</v>
      </c>
      <c r="F225" s="279">
        <f t="shared" ref="F225:DC225" si="43">SUM(F95)</f>
        <v>0</v>
      </c>
      <c r="G225" s="279">
        <f t="shared" si="43"/>
        <v>700</v>
      </c>
      <c r="H225" s="279">
        <f t="shared" si="43"/>
        <v>6000</v>
      </c>
      <c r="I225" s="279">
        <f t="shared" si="43"/>
        <v>500</v>
      </c>
      <c r="J225" s="279">
        <f t="shared" si="43"/>
        <v>800</v>
      </c>
      <c r="K225" s="279">
        <f t="shared" si="43"/>
        <v>1100</v>
      </c>
      <c r="L225" s="279">
        <f t="shared" si="43"/>
        <v>6800</v>
      </c>
      <c r="M225" s="279">
        <f t="shared" si="43"/>
        <v>2800</v>
      </c>
      <c r="N225" s="279">
        <f t="shared" si="43"/>
        <v>600</v>
      </c>
      <c r="O225" s="279">
        <f t="shared" si="43"/>
        <v>1200</v>
      </c>
      <c r="P225" s="279">
        <f t="shared" si="43"/>
        <v>0</v>
      </c>
      <c r="Q225" s="279">
        <f t="shared" si="43"/>
        <v>200</v>
      </c>
      <c r="R225" s="279">
        <f t="shared" si="43"/>
        <v>1600</v>
      </c>
      <c r="S225" s="279">
        <f t="shared" si="43"/>
        <v>1700</v>
      </c>
      <c r="T225" s="279">
        <f t="shared" si="43"/>
        <v>100</v>
      </c>
      <c r="U225" s="279">
        <f t="shared" si="43"/>
        <v>1100</v>
      </c>
      <c r="V225" s="279">
        <f t="shared" si="43"/>
        <v>1300</v>
      </c>
      <c r="W225" s="279">
        <f t="shared" si="43"/>
        <v>900</v>
      </c>
      <c r="X225" s="279">
        <f t="shared" si="43"/>
        <v>100</v>
      </c>
      <c r="Y225" s="279">
        <f t="shared" si="43"/>
        <v>6600</v>
      </c>
      <c r="Z225" s="279">
        <f t="shared" si="43"/>
        <v>0</v>
      </c>
      <c r="AA225" s="279">
        <f t="shared" si="43"/>
        <v>7700</v>
      </c>
      <c r="AB225" s="279">
        <f t="shared" si="43"/>
        <v>32500</v>
      </c>
      <c r="AC225" s="279">
        <f t="shared" si="43"/>
        <v>31800</v>
      </c>
      <c r="AD225" s="279">
        <f t="shared" si="43"/>
        <v>9200</v>
      </c>
      <c r="AE225" s="279">
        <f t="shared" si="43"/>
        <v>28700</v>
      </c>
      <c r="AF225" s="279">
        <f t="shared" si="43"/>
        <v>34700</v>
      </c>
      <c r="AG225" s="279">
        <f t="shared" si="43"/>
        <v>31200</v>
      </c>
      <c r="AH225" s="279">
        <f t="shared" si="43"/>
        <v>7400</v>
      </c>
      <c r="AI225" s="279">
        <f t="shared" si="43"/>
        <v>0</v>
      </c>
      <c r="AJ225" s="279">
        <f t="shared" si="43"/>
        <v>9200</v>
      </c>
      <c r="AK225" s="279">
        <f t="shared" si="43"/>
        <v>16900</v>
      </c>
      <c r="AL225" s="279">
        <f t="shared" si="43"/>
        <v>10000</v>
      </c>
      <c r="AM225" s="279">
        <f t="shared" si="43"/>
        <v>19500</v>
      </c>
      <c r="AN225" s="279">
        <f t="shared" si="43"/>
        <v>5200</v>
      </c>
      <c r="AO225" s="279">
        <f t="shared" si="43"/>
        <v>4300</v>
      </c>
      <c r="AP225" s="279">
        <f t="shared" si="43"/>
        <v>16800</v>
      </c>
      <c r="AQ225" s="279">
        <f t="shared" si="43"/>
        <v>4400</v>
      </c>
      <c r="AR225" s="279">
        <f t="shared" si="43"/>
        <v>4400</v>
      </c>
      <c r="AS225" s="279">
        <f t="shared" si="43"/>
        <v>11900</v>
      </c>
      <c r="AT225" s="279">
        <f t="shared" si="43"/>
        <v>3500</v>
      </c>
      <c r="AU225" s="279">
        <f t="shared" si="43"/>
        <v>22900</v>
      </c>
      <c r="AV225" s="279">
        <f t="shared" si="43"/>
        <v>0</v>
      </c>
      <c r="AW225" s="279">
        <f t="shared" si="43"/>
        <v>5000</v>
      </c>
      <c r="AX225" s="279">
        <f t="shared" si="43"/>
        <v>12100</v>
      </c>
      <c r="AY225" s="279">
        <f t="shared" si="43"/>
        <v>4600</v>
      </c>
      <c r="AZ225" s="279">
        <f t="shared" si="43"/>
        <v>4100</v>
      </c>
      <c r="BA225" s="279">
        <f t="shared" si="43"/>
        <v>4000</v>
      </c>
      <c r="BB225" s="279">
        <f t="shared" si="43"/>
        <v>6900</v>
      </c>
      <c r="BC225" s="279">
        <f t="shared" si="43"/>
        <v>10100</v>
      </c>
      <c r="BD225" s="279">
        <f t="shared" si="43"/>
        <v>2900</v>
      </c>
      <c r="BE225" s="279">
        <f t="shared" si="43"/>
        <v>0</v>
      </c>
      <c r="BF225" s="279">
        <f t="shared" si="43"/>
        <v>2500</v>
      </c>
      <c r="BG225" s="279">
        <f t="shared" si="43"/>
        <v>16000</v>
      </c>
      <c r="BH225" s="279">
        <f t="shared" si="43"/>
        <v>6400</v>
      </c>
      <c r="BI225" s="279">
        <f t="shared" si="43"/>
        <v>1500</v>
      </c>
      <c r="BJ225" s="279">
        <f t="shared" si="43"/>
        <v>5100</v>
      </c>
      <c r="BK225" s="279">
        <f t="shared" si="43"/>
        <v>6600</v>
      </c>
      <c r="BL225" s="279">
        <f t="shared" si="43"/>
        <v>8000</v>
      </c>
      <c r="BM225" s="279">
        <f t="shared" si="43"/>
        <v>3000</v>
      </c>
      <c r="BN225" s="279">
        <f t="shared" si="43"/>
        <v>2700</v>
      </c>
      <c r="BO225" s="279">
        <f t="shared" si="43"/>
        <v>0</v>
      </c>
      <c r="BP225" s="279">
        <f t="shared" si="43"/>
        <v>22400</v>
      </c>
      <c r="BQ225" s="279">
        <f t="shared" si="43"/>
        <v>3600</v>
      </c>
      <c r="BR225" s="279">
        <f t="shared" si="43"/>
        <v>11900</v>
      </c>
      <c r="BS225" s="279">
        <f t="shared" si="43"/>
        <v>13500</v>
      </c>
      <c r="BT225" s="279">
        <f t="shared" si="43"/>
        <v>8300</v>
      </c>
      <c r="BU225" s="279">
        <f t="shared" si="43"/>
        <v>400</v>
      </c>
      <c r="BV225" s="279">
        <f t="shared" si="43"/>
        <v>400</v>
      </c>
      <c r="BW225" s="279">
        <f t="shared" si="43"/>
        <v>13000</v>
      </c>
      <c r="BX225" s="279">
        <f t="shared" si="43"/>
        <v>0</v>
      </c>
      <c r="BY225" s="279">
        <f t="shared" si="43"/>
        <v>4300</v>
      </c>
      <c r="BZ225" s="279">
        <f t="shared" si="43"/>
        <v>2700</v>
      </c>
      <c r="CA225" s="279">
        <f t="shared" si="43"/>
        <v>11800</v>
      </c>
      <c r="CB225" s="279">
        <f t="shared" si="43"/>
        <v>1200</v>
      </c>
      <c r="CC225" s="279">
        <f t="shared" si="43"/>
        <v>400</v>
      </c>
      <c r="CD225" s="279">
        <f t="shared" si="43"/>
        <v>1300</v>
      </c>
      <c r="CE225" s="279">
        <f t="shared" si="43"/>
        <v>5300</v>
      </c>
      <c r="CF225" s="279">
        <f t="shared" si="43"/>
        <v>5900</v>
      </c>
      <c r="CG225" s="279">
        <f t="shared" si="43"/>
        <v>9200</v>
      </c>
      <c r="CH225" s="279">
        <f t="shared" si="43"/>
        <v>0</v>
      </c>
      <c r="CI225" s="279">
        <f t="shared" si="43"/>
        <v>6100</v>
      </c>
      <c r="CJ225" s="279">
        <f t="shared" si="43"/>
        <v>4500</v>
      </c>
      <c r="CK225" s="279">
        <f t="shared" si="43"/>
        <v>3900</v>
      </c>
      <c r="CL225" s="279">
        <f t="shared" si="43"/>
        <v>9200</v>
      </c>
      <c r="CM225" s="279">
        <f t="shared" si="43"/>
        <v>1900</v>
      </c>
      <c r="CN225" s="279">
        <f t="shared" si="43"/>
        <v>0</v>
      </c>
      <c r="CO225" s="279">
        <f t="shared" si="43"/>
        <v>0</v>
      </c>
      <c r="CP225" s="279">
        <f t="shared" si="43"/>
        <v>0</v>
      </c>
      <c r="CQ225" s="279">
        <f t="shared" si="43"/>
        <v>0</v>
      </c>
      <c r="CR225" s="279">
        <f t="shared" si="43"/>
        <v>0</v>
      </c>
      <c r="CS225" s="279">
        <f t="shared" si="43"/>
        <v>0</v>
      </c>
      <c r="CT225" s="279">
        <f t="shared" si="43"/>
        <v>0</v>
      </c>
      <c r="CU225" s="279">
        <f t="shared" si="43"/>
        <v>0</v>
      </c>
      <c r="CV225" s="279">
        <f t="shared" si="43"/>
        <v>0</v>
      </c>
      <c r="CW225" s="279">
        <f t="shared" si="43"/>
        <v>0</v>
      </c>
      <c r="CX225" s="279">
        <f t="shared" si="43"/>
        <v>0</v>
      </c>
      <c r="CY225" s="279">
        <f t="shared" si="43"/>
        <v>0</v>
      </c>
      <c r="CZ225" s="279">
        <f t="shared" si="43"/>
        <v>0</v>
      </c>
      <c r="DA225" s="279">
        <f t="shared" si="43"/>
        <v>0</v>
      </c>
      <c r="DB225" s="279">
        <f t="shared" si="43"/>
        <v>0</v>
      </c>
      <c r="DC225" s="279">
        <f t="shared" si="43"/>
        <v>0</v>
      </c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</row>
    <row r="226" spans="1:127" ht="71.25" customHeight="1">
      <c r="A226" s="404"/>
      <c r="B226" s="234" t="s">
        <v>325</v>
      </c>
      <c r="C226" s="276"/>
      <c r="D226" s="280"/>
      <c r="E226" s="278">
        <f t="shared" si="40"/>
        <v>37200</v>
      </c>
      <c r="F226" s="278">
        <f t="shared" ref="F226:DC226" si="44">SUM(F97)</f>
        <v>0</v>
      </c>
      <c r="G226" s="278">
        <f t="shared" si="44"/>
        <v>0</v>
      </c>
      <c r="H226" s="278">
        <f t="shared" si="44"/>
        <v>500</v>
      </c>
      <c r="I226" s="278">
        <f t="shared" si="44"/>
        <v>0</v>
      </c>
      <c r="J226" s="278">
        <f t="shared" si="44"/>
        <v>0</v>
      </c>
      <c r="K226" s="278">
        <f t="shared" si="44"/>
        <v>0</v>
      </c>
      <c r="L226" s="278">
        <f t="shared" si="44"/>
        <v>300</v>
      </c>
      <c r="M226" s="278">
        <f t="shared" si="44"/>
        <v>0</v>
      </c>
      <c r="N226" s="278">
        <f t="shared" si="44"/>
        <v>0</v>
      </c>
      <c r="O226" s="278">
        <f t="shared" si="44"/>
        <v>200</v>
      </c>
      <c r="P226" s="278">
        <f t="shared" si="44"/>
        <v>0</v>
      </c>
      <c r="Q226" s="278">
        <f t="shared" si="44"/>
        <v>100</v>
      </c>
      <c r="R226" s="278">
        <f t="shared" si="44"/>
        <v>0</v>
      </c>
      <c r="S226" s="278">
        <f t="shared" si="44"/>
        <v>0</v>
      </c>
      <c r="T226" s="278">
        <f t="shared" si="44"/>
        <v>0</v>
      </c>
      <c r="U226" s="278">
        <f t="shared" si="44"/>
        <v>0</v>
      </c>
      <c r="V226" s="278">
        <f t="shared" si="44"/>
        <v>300</v>
      </c>
      <c r="W226" s="278">
        <f t="shared" si="44"/>
        <v>0</v>
      </c>
      <c r="X226" s="278">
        <f t="shared" si="44"/>
        <v>0</v>
      </c>
      <c r="Y226" s="278">
        <f t="shared" si="44"/>
        <v>900</v>
      </c>
      <c r="Z226" s="278">
        <f t="shared" si="44"/>
        <v>0</v>
      </c>
      <c r="AA226" s="278">
        <f t="shared" si="44"/>
        <v>2400</v>
      </c>
      <c r="AB226" s="278">
        <f t="shared" si="44"/>
        <v>5800</v>
      </c>
      <c r="AC226" s="278">
        <f t="shared" si="44"/>
        <v>2700</v>
      </c>
      <c r="AD226" s="278">
        <f t="shared" si="44"/>
        <v>500</v>
      </c>
      <c r="AE226" s="278">
        <f t="shared" si="44"/>
        <v>1600</v>
      </c>
      <c r="AF226" s="278">
        <f t="shared" si="44"/>
        <v>300</v>
      </c>
      <c r="AG226" s="278">
        <f t="shared" si="44"/>
        <v>1200</v>
      </c>
      <c r="AH226" s="278">
        <f t="shared" si="44"/>
        <v>1400</v>
      </c>
      <c r="AI226" s="278">
        <f t="shared" si="44"/>
        <v>0</v>
      </c>
      <c r="AJ226" s="278">
        <f t="shared" si="44"/>
        <v>1700</v>
      </c>
      <c r="AK226" s="278">
        <f t="shared" si="44"/>
        <v>1400</v>
      </c>
      <c r="AL226" s="278">
        <f t="shared" si="44"/>
        <v>1200</v>
      </c>
      <c r="AM226" s="278">
        <f t="shared" si="44"/>
        <v>300</v>
      </c>
      <c r="AN226" s="278">
        <f t="shared" si="44"/>
        <v>500</v>
      </c>
      <c r="AO226" s="278">
        <f t="shared" si="44"/>
        <v>200</v>
      </c>
      <c r="AP226" s="278">
        <f t="shared" si="44"/>
        <v>700</v>
      </c>
      <c r="AQ226" s="278">
        <f t="shared" si="44"/>
        <v>200</v>
      </c>
      <c r="AR226" s="278">
        <f t="shared" si="44"/>
        <v>100</v>
      </c>
      <c r="AS226" s="278">
        <f t="shared" si="44"/>
        <v>400</v>
      </c>
      <c r="AT226" s="278">
        <f t="shared" si="44"/>
        <v>200</v>
      </c>
      <c r="AU226" s="278">
        <f t="shared" si="44"/>
        <v>2600</v>
      </c>
      <c r="AV226" s="278">
        <f t="shared" si="44"/>
        <v>0</v>
      </c>
      <c r="AW226" s="278">
        <f t="shared" si="44"/>
        <v>100</v>
      </c>
      <c r="AX226" s="278">
        <f t="shared" si="44"/>
        <v>200</v>
      </c>
      <c r="AY226" s="278">
        <f t="shared" si="44"/>
        <v>100</v>
      </c>
      <c r="AZ226" s="278">
        <f t="shared" si="44"/>
        <v>100</v>
      </c>
      <c r="BA226" s="278">
        <f t="shared" si="44"/>
        <v>500</v>
      </c>
      <c r="BB226" s="278">
        <f t="shared" si="44"/>
        <v>0</v>
      </c>
      <c r="BC226" s="278">
        <f t="shared" si="44"/>
        <v>300</v>
      </c>
      <c r="BD226" s="278">
        <f t="shared" si="44"/>
        <v>100</v>
      </c>
      <c r="BE226" s="278">
        <f t="shared" si="44"/>
        <v>0</v>
      </c>
      <c r="BF226" s="278">
        <f t="shared" si="44"/>
        <v>400</v>
      </c>
      <c r="BG226" s="278">
        <f t="shared" si="44"/>
        <v>500</v>
      </c>
      <c r="BH226" s="278">
        <f t="shared" si="44"/>
        <v>500</v>
      </c>
      <c r="BI226" s="278">
        <f t="shared" si="44"/>
        <v>100</v>
      </c>
      <c r="BJ226" s="278">
        <f t="shared" si="44"/>
        <v>300</v>
      </c>
      <c r="BK226" s="278">
        <f t="shared" si="44"/>
        <v>300</v>
      </c>
      <c r="BL226" s="278">
        <f t="shared" si="44"/>
        <v>600</v>
      </c>
      <c r="BM226" s="278">
        <f t="shared" si="44"/>
        <v>400</v>
      </c>
      <c r="BN226" s="278">
        <f t="shared" si="44"/>
        <v>0</v>
      </c>
      <c r="BO226" s="278">
        <f t="shared" si="44"/>
        <v>0</v>
      </c>
      <c r="BP226" s="278">
        <f t="shared" si="44"/>
        <v>800</v>
      </c>
      <c r="BQ226" s="278">
        <f t="shared" si="44"/>
        <v>0</v>
      </c>
      <c r="BR226" s="278">
        <f t="shared" si="44"/>
        <v>400</v>
      </c>
      <c r="BS226" s="278">
        <f t="shared" si="44"/>
        <v>0</v>
      </c>
      <c r="BT226" s="278">
        <f t="shared" si="44"/>
        <v>0</v>
      </c>
      <c r="BU226" s="278">
        <f t="shared" si="44"/>
        <v>0</v>
      </c>
      <c r="BV226" s="278">
        <f t="shared" si="44"/>
        <v>0</v>
      </c>
      <c r="BW226" s="278">
        <f t="shared" si="44"/>
        <v>0</v>
      </c>
      <c r="BX226" s="278">
        <f t="shared" si="44"/>
        <v>0</v>
      </c>
      <c r="BY226" s="278">
        <f t="shared" si="44"/>
        <v>0</v>
      </c>
      <c r="BZ226" s="278">
        <f t="shared" si="44"/>
        <v>0</v>
      </c>
      <c r="CA226" s="278">
        <f t="shared" si="44"/>
        <v>1300</v>
      </c>
      <c r="CB226" s="278">
        <f t="shared" si="44"/>
        <v>0</v>
      </c>
      <c r="CC226" s="278">
        <f t="shared" si="44"/>
        <v>0</v>
      </c>
      <c r="CD226" s="278">
        <f t="shared" si="44"/>
        <v>300</v>
      </c>
      <c r="CE226" s="278">
        <f t="shared" si="44"/>
        <v>600</v>
      </c>
      <c r="CF226" s="278">
        <f t="shared" si="44"/>
        <v>400</v>
      </c>
      <c r="CG226" s="278">
        <f t="shared" si="44"/>
        <v>200</v>
      </c>
      <c r="CH226" s="278">
        <f t="shared" si="44"/>
        <v>0</v>
      </c>
      <c r="CI226" s="278">
        <f t="shared" si="44"/>
        <v>300</v>
      </c>
      <c r="CJ226" s="278">
        <f t="shared" si="44"/>
        <v>100</v>
      </c>
      <c r="CK226" s="278">
        <f t="shared" si="44"/>
        <v>100</v>
      </c>
      <c r="CL226" s="278">
        <f t="shared" si="44"/>
        <v>200</v>
      </c>
      <c r="CM226" s="278">
        <f t="shared" si="44"/>
        <v>300</v>
      </c>
      <c r="CN226" s="278">
        <f t="shared" si="44"/>
        <v>0</v>
      </c>
      <c r="CO226" s="278">
        <f t="shared" si="44"/>
        <v>0</v>
      </c>
      <c r="CP226" s="278">
        <f t="shared" si="44"/>
        <v>0</v>
      </c>
      <c r="CQ226" s="278">
        <f t="shared" si="44"/>
        <v>0</v>
      </c>
      <c r="CR226" s="278">
        <f t="shared" si="44"/>
        <v>0</v>
      </c>
      <c r="CS226" s="278">
        <f t="shared" si="44"/>
        <v>0</v>
      </c>
      <c r="CT226" s="278">
        <f t="shared" si="44"/>
        <v>0</v>
      </c>
      <c r="CU226" s="278">
        <f t="shared" si="44"/>
        <v>0</v>
      </c>
      <c r="CV226" s="278">
        <f t="shared" si="44"/>
        <v>0</v>
      </c>
      <c r="CW226" s="278">
        <f t="shared" si="44"/>
        <v>0</v>
      </c>
      <c r="CX226" s="278">
        <f t="shared" si="44"/>
        <v>0</v>
      </c>
      <c r="CY226" s="278">
        <f t="shared" si="44"/>
        <v>0</v>
      </c>
      <c r="CZ226" s="278">
        <f t="shared" si="44"/>
        <v>0</v>
      </c>
      <c r="DA226" s="278">
        <f t="shared" si="44"/>
        <v>0</v>
      </c>
      <c r="DB226" s="278">
        <f t="shared" si="44"/>
        <v>0</v>
      </c>
      <c r="DC226" s="278">
        <f t="shared" si="44"/>
        <v>0</v>
      </c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</row>
    <row r="227" spans="1:127" ht="71.25" customHeight="1">
      <c r="A227" s="404"/>
      <c r="B227" s="281" t="s">
        <v>326</v>
      </c>
      <c r="C227" s="282"/>
      <c r="D227" s="283"/>
      <c r="E227" s="284">
        <f t="shared" si="40"/>
        <v>2430500</v>
      </c>
      <c r="F227" s="285">
        <f t="shared" ref="F227:DC227" si="45">SUM(F98+F200)</f>
        <v>14700</v>
      </c>
      <c r="G227" s="285">
        <f t="shared" si="45"/>
        <v>0</v>
      </c>
      <c r="H227" s="285">
        <f t="shared" si="45"/>
        <v>0</v>
      </c>
      <c r="I227" s="285">
        <f t="shared" si="45"/>
        <v>0</v>
      </c>
      <c r="J227" s="285">
        <f t="shared" si="45"/>
        <v>0</v>
      </c>
      <c r="K227" s="285">
        <f t="shared" si="45"/>
        <v>0</v>
      </c>
      <c r="L227" s="285">
        <f t="shared" si="45"/>
        <v>0</v>
      </c>
      <c r="M227" s="285">
        <f t="shared" si="45"/>
        <v>0</v>
      </c>
      <c r="N227" s="285">
        <f t="shared" si="45"/>
        <v>0</v>
      </c>
      <c r="O227" s="285">
        <f t="shared" si="45"/>
        <v>0</v>
      </c>
      <c r="P227" s="285">
        <f t="shared" si="45"/>
        <v>20500</v>
      </c>
      <c r="Q227" s="285">
        <f t="shared" si="45"/>
        <v>0</v>
      </c>
      <c r="R227" s="285">
        <f t="shared" si="45"/>
        <v>0</v>
      </c>
      <c r="S227" s="285">
        <f t="shared" si="45"/>
        <v>0</v>
      </c>
      <c r="T227" s="285">
        <f t="shared" si="45"/>
        <v>0</v>
      </c>
      <c r="U227" s="285">
        <f t="shared" si="45"/>
        <v>0</v>
      </c>
      <c r="V227" s="285">
        <f t="shared" si="45"/>
        <v>0</v>
      </c>
      <c r="W227" s="285">
        <f t="shared" si="45"/>
        <v>0</v>
      </c>
      <c r="X227" s="285">
        <f t="shared" si="45"/>
        <v>0</v>
      </c>
      <c r="Y227" s="285">
        <f t="shared" si="45"/>
        <v>480000</v>
      </c>
      <c r="Z227" s="285">
        <f t="shared" si="45"/>
        <v>265600</v>
      </c>
      <c r="AA227" s="285">
        <f t="shared" si="45"/>
        <v>0</v>
      </c>
      <c r="AB227" s="285">
        <f t="shared" si="45"/>
        <v>0</v>
      </c>
      <c r="AC227" s="285">
        <f t="shared" si="45"/>
        <v>0</v>
      </c>
      <c r="AD227" s="285">
        <f t="shared" si="45"/>
        <v>0</v>
      </c>
      <c r="AE227" s="285">
        <f t="shared" si="45"/>
        <v>0</v>
      </c>
      <c r="AF227" s="285">
        <f t="shared" si="45"/>
        <v>450000</v>
      </c>
      <c r="AG227" s="285">
        <f t="shared" si="45"/>
        <v>0</v>
      </c>
      <c r="AH227" s="285">
        <f t="shared" si="45"/>
        <v>0</v>
      </c>
      <c r="AI227" s="285">
        <f t="shared" si="45"/>
        <v>154200</v>
      </c>
      <c r="AJ227" s="285">
        <f t="shared" si="45"/>
        <v>0</v>
      </c>
      <c r="AK227" s="285">
        <f t="shared" si="45"/>
        <v>0</v>
      </c>
      <c r="AL227" s="285">
        <f t="shared" si="45"/>
        <v>0</v>
      </c>
      <c r="AM227" s="285">
        <f t="shared" si="45"/>
        <v>0</v>
      </c>
      <c r="AN227" s="285">
        <f t="shared" si="45"/>
        <v>0</v>
      </c>
      <c r="AO227" s="285">
        <f t="shared" si="45"/>
        <v>0</v>
      </c>
      <c r="AP227" s="285">
        <f t="shared" si="45"/>
        <v>0</v>
      </c>
      <c r="AQ227" s="285">
        <f t="shared" si="45"/>
        <v>450000</v>
      </c>
      <c r="AR227" s="285">
        <f t="shared" si="45"/>
        <v>0</v>
      </c>
      <c r="AS227" s="285">
        <f t="shared" si="45"/>
        <v>0</v>
      </c>
      <c r="AT227" s="285">
        <f t="shared" si="45"/>
        <v>0</v>
      </c>
      <c r="AU227" s="285">
        <f t="shared" si="45"/>
        <v>0</v>
      </c>
      <c r="AV227" s="285">
        <f t="shared" si="45"/>
        <v>21900</v>
      </c>
      <c r="AW227" s="285">
        <f t="shared" si="45"/>
        <v>450000</v>
      </c>
      <c r="AX227" s="285">
        <f t="shared" si="45"/>
        <v>0</v>
      </c>
      <c r="AY227" s="285">
        <f t="shared" si="45"/>
        <v>0</v>
      </c>
      <c r="AZ227" s="285">
        <f t="shared" si="45"/>
        <v>0</v>
      </c>
      <c r="BA227" s="285">
        <f t="shared" si="45"/>
        <v>0</v>
      </c>
      <c r="BB227" s="285">
        <f t="shared" si="45"/>
        <v>0</v>
      </c>
      <c r="BC227" s="285">
        <f t="shared" si="45"/>
        <v>0</v>
      </c>
      <c r="BD227" s="285">
        <f t="shared" si="45"/>
        <v>0</v>
      </c>
      <c r="BE227" s="285">
        <f t="shared" si="45"/>
        <v>46000</v>
      </c>
      <c r="BF227" s="285">
        <f t="shared" si="45"/>
        <v>0</v>
      </c>
      <c r="BG227" s="285">
        <f t="shared" si="45"/>
        <v>0</v>
      </c>
      <c r="BH227" s="285">
        <f t="shared" si="45"/>
        <v>0</v>
      </c>
      <c r="BI227" s="285">
        <f t="shared" si="45"/>
        <v>0</v>
      </c>
      <c r="BJ227" s="285">
        <f t="shared" si="45"/>
        <v>0</v>
      </c>
      <c r="BK227" s="285">
        <f t="shared" si="45"/>
        <v>0</v>
      </c>
      <c r="BL227" s="285">
        <f t="shared" si="45"/>
        <v>0</v>
      </c>
      <c r="BM227" s="285">
        <f t="shared" si="45"/>
        <v>0</v>
      </c>
      <c r="BN227" s="285">
        <f t="shared" si="45"/>
        <v>0</v>
      </c>
      <c r="BO227" s="285">
        <f t="shared" si="45"/>
        <v>19400</v>
      </c>
      <c r="BP227" s="285">
        <f t="shared" si="45"/>
        <v>0</v>
      </c>
      <c r="BQ227" s="285">
        <f t="shared" si="45"/>
        <v>0</v>
      </c>
      <c r="BR227" s="285">
        <f t="shared" si="45"/>
        <v>0</v>
      </c>
      <c r="BS227" s="285">
        <f t="shared" si="45"/>
        <v>0</v>
      </c>
      <c r="BT227" s="285">
        <f t="shared" si="45"/>
        <v>0</v>
      </c>
      <c r="BU227" s="285">
        <f t="shared" si="45"/>
        <v>0</v>
      </c>
      <c r="BV227" s="285">
        <f t="shared" si="45"/>
        <v>0</v>
      </c>
      <c r="BW227" s="285">
        <f t="shared" si="45"/>
        <v>0</v>
      </c>
      <c r="BX227" s="285">
        <f t="shared" si="45"/>
        <v>45400</v>
      </c>
      <c r="BY227" s="285">
        <f t="shared" si="45"/>
        <v>0</v>
      </c>
      <c r="BZ227" s="285">
        <f t="shared" si="45"/>
        <v>0</v>
      </c>
      <c r="CA227" s="285">
        <f t="shared" si="45"/>
        <v>0</v>
      </c>
      <c r="CB227" s="285">
        <f t="shared" si="45"/>
        <v>0</v>
      </c>
      <c r="CC227" s="285">
        <f t="shared" si="45"/>
        <v>0</v>
      </c>
      <c r="CD227" s="285">
        <f t="shared" si="45"/>
        <v>0</v>
      </c>
      <c r="CE227" s="285">
        <f t="shared" si="45"/>
        <v>0</v>
      </c>
      <c r="CF227" s="285">
        <f t="shared" si="45"/>
        <v>0</v>
      </c>
      <c r="CG227" s="285">
        <f t="shared" si="45"/>
        <v>0</v>
      </c>
      <c r="CH227" s="285">
        <f t="shared" si="45"/>
        <v>12800</v>
      </c>
      <c r="CI227" s="285">
        <f t="shared" si="45"/>
        <v>0</v>
      </c>
      <c r="CJ227" s="285">
        <f t="shared" si="45"/>
        <v>0</v>
      </c>
      <c r="CK227" s="285">
        <f t="shared" si="45"/>
        <v>0</v>
      </c>
      <c r="CL227" s="285">
        <f t="shared" si="45"/>
        <v>0</v>
      </c>
      <c r="CM227" s="285">
        <f t="shared" si="45"/>
        <v>0</v>
      </c>
      <c r="CN227" s="285">
        <f t="shared" si="45"/>
        <v>0</v>
      </c>
      <c r="CO227" s="285">
        <f t="shared" si="45"/>
        <v>0</v>
      </c>
      <c r="CP227" s="285">
        <f t="shared" si="45"/>
        <v>0</v>
      </c>
      <c r="CQ227" s="285">
        <f t="shared" si="45"/>
        <v>0</v>
      </c>
      <c r="CR227" s="285">
        <f t="shared" si="45"/>
        <v>0</v>
      </c>
      <c r="CS227" s="285">
        <f t="shared" si="45"/>
        <v>0</v>
      </c>
      <c r="CT227" s="285">
        <f t="shared" si="45"/>
        <v>0</v>
      </c>
      <c r="CU227" s="285">
        <f t="shared" si="45"/>
        <v>0</v>
      </c>
      <c r="CV227" s="285">
        <f t="shared" si="45"/>
        <v>0</v>
      </c>
      <c r="CW227" s="285">
        <f t="shared" si="45"/>
        <v>0</v>
      </c>
      <c r="CX227" s="285">
        <f t="shared" si="45"/>
        <v>0</v>
      </c>
      <c r="CY227" s="285">
        <f t="shared" si="45"/>
        <v>0</v>
      </c>
      <c r="CZ227" s="285">
        <f t="shared" si="45"/>
        <v>0</v>
      </c>
      <c r="DA227" s="285">
        <f t="shared" si="45"/>
        <v>0</v>
      </c>
      <c r="DB227" s="285">
        <f t="shared" si="45"/>
        <v>0</v>
      </c>
      <c r="DC227" s="285">
        <f t="shared" si="45"/>
        <v>0</v>
      </c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</row>
    <row r="228" spans="1:127" ht="71.25" customHeight="1">
      <c r="A228" s="404"/>
      <c r="B228" s="234" t="s">
        <v>327</v>
      </c>
      <c r="C228" s="276"/>
      <c r="D228" s="277"/>
      <c r="E228" s="278">
        <f t="shared" si="40"/>
        <v>3518100</v>
      </c>
      <c r="F228" s="278">
        <f t="shared" ref="F228:DC228" si="46">SUM(F198)</f>
        <v>40000</v>
      </c>
      <c r="G228" s="278">
        <f t="shared" si="46"/>
        <v>18200</v>
      </c>
      <c r="H228" s="278">
        <f t="shared" si="46"/>
        <v>29400</v>
      </c>
      <c r="I228" s="278">
        <f t="shared" si="46"/>
        <v>19700</v>
      </c>
      <c r="J228" s="278">
        <f t="shared" si="46"/>
        <v>26300</v>
      </c>
      <c r="K228" s="278">
        <f t="shared" si="46"/>
        <v>39100</v>
      </c>
      <c r="L228" s="278">
        <f t="shared" si="46"/>
        <v>57900</v>
      </c>
      <c r="M228" s="278">
        <f t="shared" si="46"/>
        <v>37000</v>
      </c>
      <c r="N228" s="278">
        <f t="shared" si="46"/>
        <v>28400</v>
      </c>
      <c r="O228" s="278">
        <f t="shared" si="46"/>
        <v>49200</v>
      </c>
      <c r="P228" s="278">
        <f t="shared" si="46"/>
        <v>40000</v>
      </c>
      <c r="Q228" s="278">
        <f t="shared" si="46"/>
        <v>20300</v>
      </c>
      <c r="R228" s="278">
        <f t="shared" si="46"/>
        <v>47500</v>
      </c>
      <c r="S228" s="278">
        <f t="shared" si="46"/>
        <v>38400</v>
      </c>
      <c r="T228" s="278">
        <f t="shared" si="46"/>
        <v>17200</v>
      </c>
      <c r="U228" s="278">
        <f t="shared" si="46"/>
        <v>21900</v>
      </c>
      <c r="V228" s="278">
        <f t="shared" si="46"/>
        <v>34900</v>
      </c>
      <c r="W228" s="278">
        <f t="shared" si="46"/>
        <v>29100</v>
      </c>
      <c r="X228" s="278">
        <f t="shared" si="46"/>
        <v>14200</v>
      </c>
      <c r="Y228" s="278">
        <f t="shared" si="46"/>
        <v>24900</v>
      </c>
      <c r="Z228" s="278">
        <f t="shared" si="46"/>
        <v>50000</v>
      </c>
      <c r="AA228" s="278">
        <f t="shared" si="46"/>
        <v>58300</v>
      </c>
      <c r="AB228" s="278">
        <f t="shared" si="46"/>
        <v>95900</v>
      </c>
      <c r="AC228" s="278">
        <f t="shared" si="46"/>
        <v>71500</v>
      </c>
      <c r="AD228" s="278">
        <f t="shared" si="46"/>
        <v>31800</v>
      </c>
      <c r="AE228" s="278">
        <f t="shared" si="46"/>
        <v>68700</v>
      </c>
      <c r="AF228" s="278">
        <f t="shared" si="46"/>
        <v>63200</v>
      </c>
      <c r="AG228" s="278">
        <f t="shared" si="46"/>
        <v>70000</v>
      </c>
      <c r="AH228" s="278">
        <f t="shared" si="46"/>
        <v>27500</v>
      </c>
      <c r="AI228" s="278">
        <f t="shared" si="46"/>
        <v>50000</v>
      </c>
      <c r="AJ228" s="278">
        <f t="shared" si="46"/>
        <v>51300</v>
      </c>
      <c r="AK228" s="278">
        <f t="shared" si="46"/>
        <v>70600</v>
      </c>
      <c r="AL228" s="278">
        <f t="shared" si="46"/>
        <v>47100</v>
      </c>
      <c r="AM228" s="278">
        <f t="shared" si="46"/>
        <v>51100</v>
      </c>
      <c r="AN228" s="278">
        <f t="shared" si="46"/>
        <v>27300</v>
      </c>
      <c r="AO228" s="278">
        <f t="shared" si="46"/>
        <v>32900</v>
      </c>
      <c r="AP228" s="278">
        <f t="shared" si="46"/>
        <v>55900</v>
      </c>
      <c r="AQ228" s="278">
        <f t="shared" si="46"/>
        <v>66500</v>
      </c>
      <c r="AR228" s="278">
        <f t="shared" si="46"/>
        <v>24100</v>
      </c>
      <c r="AS228" s="278">
        <f t="shared" si="46"/>
        <v>46800</v>
      </c>
      <c r="AT228" s="278">
        <f t="shared" si="46"/>
        <v>23100</v>
      </c>
      <c r="AU228" s="278">
        <f t="shared" si="46"/>
        <v>89100</v>
      </c>
      <c r="AV228" s="278">
        <f t="shared" si="46"/>
        <v>40000</v>
      </c>
      <c r="AW228" s="278">
        <f t="shared" si="46"/>
        <v>50500</v>
      </c>
      <c r="AX228" s="278">
        <f t="shared" si="46"/>
        <v>73400</v>
      </c>
      <c r="AY228" s="278">
        <f t="shared" si="46"/>
        <v>32600</v>
      </c>
      <c r="AZ228" s="278">
        <f t="shared" si="46"/>
        <v>33200</v>
      </c>
      <c r="BA228" s="278">
        <f t="shared" si="46"/>
        <v>34700</v>
      </c>
      <c r="BB228" s="278">
        <f t="shared" si="46"/>
        <v>20800</v>
      </c>
      <c r="BC228" s="278">
        <f t="shared" si="46"/>
        <v>37300</v>
      </c>
      <c r="BD228" s="278">
        <f t="shared" si="46"/>
        <v>33900</v>
      </c>
      <c r="BE228" s="278">
        <f t="shared" si="46"/>
        <v>40000</v>
      </c>
      <c r="BF228" s="278">
        <f t="shared" si="46"/>
        <v>46700</v>
      </c>
      <c r="BG228" s="278">
        <f t="shared" si="46"/>
        <v>31900</v>
      </c>
      <c r="BH228" s="278">
        <f t="shared" si="46"/>
        <v>73700</v>
      </c>
      <c r="BI228" s="278">
        <f t="shared" si="46"/>
        <v>54200</v>
      </c>
      <c r="BJ228" s="278">
        <f t="shared" si="46"/>
        <v>68600</v>
      </c>
      <c r="BK228" s="278">
        <f t="shared" si="46"/>
        <v>31200</v>
      </c>
      <c r="BL228" s="278">
        <f t="shared" si="46"/>
        <v>38400</v>
      </c>
      <c r="BM228" s="278">
        <f t="shared" si="46"/>
        <v>33100</v>
      </c>
      <c r="BN228" s="278">
        <f t="shared" si="46"/>
        <v>33000</v>
      </c>
      <c r="BO228" s="278">
        <f t="shared" si="46"/>
        <v>40000</v>
      </c>
      <c r="BP228" s="278">
        <f t="shared" si="46"/>
        <v>42500</v>
      </c>
      <c r="BQ228" s="278">
        <f t="shared" si="46"/>
        <v>43500</v>
      </c>
      <c r="BR228" s="278">
        <f t="shared" si="46"/>
        <v>20100</v>
      </c>
      <c r="BS228" s="278">
        <f t="shared" si="46"/>
        <v>35400</v>
      </c>
      <c r="BT228" s="278">
        <f t="shared" si="46"/>
        <v>30500</v>
      </c>
      <c r="BU228" s="278">
        <f t="shared" si="46"/>
        <v>15700</v>
      </c>
      <c r="BV228" s="278">
        <f t="shared" si="46"/>
        <v>12800</v>
      </c>
      <c r="BW228" s="278">
        <f t="shared" si="46"/>
        <v>136800</v>
      </c>
      <c r="BX228" s="278">
        <f t="shared" si="46"/>
        <v>50000</v>
      </c>
      <c r="BY228" s="278">
        <f t="shared" si="46"/>
        <v>31200</v>
      </c>
      <c r="BZ228" s="278">
        <f t="shared" si="46"/>
        <v>36400</v>
      </c>
      <c r="CA228" s="278">
        <f t="shared" si="46"/>
        <v>50700</v>
      </c>
      <c r="CB228" s="278">
        <f t="shared" si="46"/>
        <v>19300</v>
      </c>
      <c r="CC228" s="278">
        <f t="shared" si="46"/>
        <v>15300</v>
      </c>
      <c r="CD228" s="278">
        <f t="shared" si="46"/>
        <v>21600</v>
      </c>
      <c r="CE228" s="278">
        <f t="shared" si="46"/>
        <v>38400</v>
      </c>
      <c r="CF228" s="278">
        <f t="shared" si="46"/>
        <v>25900</v>
      </c>
      <c r="CG228" s="278">
        <f t="shared" si="46"/>
        <v>66900</v>
      </c>
      <c r="CH228" s="278">
        <f t="shared" si="46"/>
        <v>30000</v>
      </c>
      <c r="CI228" s="278">
        <f t="shared" si="46"/>
        <v>27700</v>
      </c>
      <c r="CJ228" s="278">
        <f t="shared" si="46"/>
        <v>29500</v>
      </c>
      <c r="CK228" s="278">
        <f t="shared" si="46"/>
        <v>22200</v>
      </c>
      <c r="CL228" s="278">
        <f t="shared" si="46"/>
        <v>34100</v>
      </c>
      <c r="CM228" s="278">
        <f t="shared" si="46"/>
        <v>28100</v>
      </c>
      <c r="CN228" s="278">
        <f t="shared" si="46"/>
        <v>0</v>
      </c>
      <c r="CO228" s="278">
        <f t="shared" si="46"/>
        <v>0</v>
      </c>
      <c r="CP228" s="278">
        <f t="shared" si="46"/>
        <v>0</v>
      </c>
      <c r="CQ228" s="278">
        <f t="shared" si="46"/>
        <v>0</v>
      </c>
      <c r="CR228" s="278">
        <f t="shared" si="46"/>
        <v>0</v>
      </c>
      <c r="CS228" s="278">
        <f t="shared" si="46"/>
        <v>0</v>
      </c>
      <c r="CT228" s="278">
        <f t="shared" si="46"/>
        <v>0</v>
      </c>
      <c r="CU228" s="278">
        <f t="shared" si="46"/>
        <v>0</v>
      </c>
      <c r="CV228" s="278">
        <f t="shared" si="46"/>
        <v>0</v>
      </c>
      <c r="CW228" s="278">
        <f t="shared" si="46"/>
        <v>0</v>
      </c>
      <c r="CX228" s="278">
        <f t="shared" si="46"/>
        <v>0</v>
      </c>
      <c r="CY228" s="278">
        <f t="shared" si="46"/>
        <v>0</v>
      </c>
      <c r="CZ228" s="278">
        <f t="shared" si="46"/>
        <v>0</v>
      </c>
      <c r="DA228" s="278">
        <f t="shared" si="46"/>
        <v>0</v>
      </c>
      <c r="DB228" s="278">
        <f t="shared" si="46"/>
        <v>0</v>
      </c>
      <c r="DC228" s="278">
        <f t="shared" si="46"/>
        <v>0</v>
      </c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</row>
    <row r="229" spans="1:127" ht="71.25" customHeight="1">
      <c r="A229" s="404"/>
      <c r="B229" s="286" t="s">
        <v>265</v>
      </c>
      <c r="C229" s="270"/>
      <c r="D229" s="274"/>
      <c r="E229" s="272">
        <f t="shared" si="40"/>
        <v>11704000</v>
      </c>
      <c r="F229" s="275">
        <f t="shared" ref="F229:CO229" si="47">SUM(F159)</f>
        <v>0</v>
      </c>
      <c r="G229" s="275">
        <f t="shared" si="47"/>
        <v>212800</v>
      </c>
      <c r="H229" s="275">
        <f t="shared" si="47"/>
        <v>0</v>
      </c>
      <c r="I229" s="275">
        <f t="shared" si="47"/>
        <v>212800</v>
      </c>
      <c r="J229" s="275">
        <f t="shared" si="47"/>
        <v>0</v>
      </c>
      <c r="K229" s="275">
        <f t="shared" si="47"/>
        <v>0</v>
      </c>
      <c r="L229" s="275">
        <f t="shared" si="47"/>
        <v>212800</v>
      </c>
      <c r="M229" s="275">
        <f t="shared" si="47"/>
        <v>0</v>
      </c>
      <c r="N229" s="275">
        <f t="shared" si="47"/>
        <v>212800</v>
      </c>
      <c r="O229" s="275">
        <f t="shared" si="47"/>
        <v>212800</v>
      </c>
      <c r="P229" s="275">
        <f t="shared" si="47"/>
        <v>0</v>
      </c>
      <c r="Q229" s="275">
        <f t="shared" si="47"/>
        <v>212800</v>
      </c>
      <c r="R229" s="275">
        <f t="shared" si="47"/>
        <v>0</v>
      </c>
      <c r="S229" s="275">
        <f t="shared" si="47"/>
        <v>212800</v>
      </c>
      <c r="T229" s="275">
        <f t="shared" si="47"/>
        <v>212800</v>
      </c>
      <c r="U229" s="275">
        <f t="shared" si="47"/>
        <v>212800</v>
      </c>
      <c r="V229" s="275">
        <f t="shared" si="47"/>
        <v>0</v>
      </c>
      <c r="W229" s="275">
        <f t="shared" si="47"/>
        <v>212800</v>
      </c>
      <c r="X229" s="275">
        <f t="shared" si="47"/>
        <v>0</v>
      </c>
      <c r="Y229" s="275">
        <f t="shared" si="47"/>
        <v>212800</v>
      </c>
      <c r="Z229" s="275">
        <f t="shared" si="47"/>
        <v>0</v>
      </c>
      <c r="AA229" s="275">
        <f t="shared" si="47"/>
        <v>212800</v>
      </c>
      <c r="AB229" s="275">
        <f t="shared" si="47"/>
        <v>212800</v>
      </c>
      <c r="AC229" s="275">
        <f t="shared" si="47"/>
        <v>0</v>
      </c>
      <c r="AD229" s="275">
        <f t="shared" si="47"/>
        <v>212800</v>
      </c>
      <c r="AE229" s="275">
        <f t="shared" si="47"/>
        <v>212800</v>
      </c>
      <c r="AF229" s="275">
        <f t="shared" si="47"/>
        <v>0</v>
      </c>
      <c r="AG229" s="275">
        <f t="shared" si="47"/>
        <v>212800</v>
      </c>
      <c r="AH229" s="275">
        <f t="shared" si="47"/>
        <v>212800</v>
      </c>
      <c r="AI229" s="275">
        <f t="shared" si="47"/>
        <v>0</v>
      </c>
      <c r="AJ229" s="275">
        <f t="shared" si="47"/>
        <v>212800</v>
      </c>
      <c r="AK229" s="275">
        <f t="shared" si="47"/>
        <v>0</v>
      </c>
      <c r="AL229" s="275">
        <f t="shared" si="47"/>
        <v>0</v>
      </c>
      <c r="AM229" s="275">
        <f t="shared" si="47"/>
        <v>212800</v>
      </c>
      <c r="AN229" s="275">
        <f t="shared" si="47"/>
        <v>212800</v>
      </c>
      <c r="AO229" s="275">
        <f t="shared" si="47"/>
        <v>212800</v>
      </c>
      <c r="AP229" s="275">
        <f t="shared" si="47"/>
        <v>0</v>
      </c>
      <c r="AQ229" s="275">
        <f t="shared" si="47"/>
        <v>212800</v>
      </c>
      <c r="AR229" s="275">
        <f t="shared" si="47"/>
        <v>212800</v>
      </c>
      <c r="AS229" s="275">
        <f t="shared" si="47"/>
        <v>0</v>
      </c>
      <c r="AT229" s="275">
        <f t="shared" si="47"/>
        <v>212800</v>
      </c>
      <c r="AU229" s="275">
        <f t="shared" si="47"/>
        <v>212800</v>
      </c>
      <c r="AV229" s="275">
        <f t="shared" si="47"/>
        <v>0</v>
      </c>
      <c r="AW229" s="275">
        <f t="shared" si="47"/>
        <v>212800</v>
      </c>
      <c r="AX229" s="275">
        <f t="shared" si="47"/>
        <v>0</v>
      </c>
      <c r="AY229" s="275">
        <f t="shared" si="47"/>
        <v>212800</v>
      </c>
      <c r="AZ229" s="275">
        <f t="shared" si="47"/>
        <v>212800</v>
      </c>
      <c r="BA229" s="275">
        <f t="shared" si="47"/>
        <v>212800</v>
      </c>
      <c r="BB229" s="275">
        <f t="shared" si="47"/>
        <v>0</v>
      </c>
      <c r="BC229" s="275">
        <f t="shared" si="47"/>
        <v>212800</v>
      </c>
      <c r="BD229" s="275">
        <f t="shared" si="47"/>
        <v>212800</v>
      </c>
      <c r="BE229" s="275">
        <f t="shared" si="47"/>
        <v>0</v>
      </c>
      <c r="BF229" s="275">
        <f t="shared" si="47"/>
        <v>212800</v>
      </c>
      <c r="BG229" s="275">
        <f t="shared" si="47"/>
        <v>0</v>
      </c>
      <c r="BH229" s="275">
        <f t="shared" si="47"/>
        <v>0</v>
      </c>
      <c r="BI229" s="275">
        <f t="shared" si="47"/>
        <v>212800</v>
      </c>
      <c r="BJ229" s="275">
        <f t="shared" si="47"/>
        <v>212800</v>
      </c>
      <c r="BK229" s="275">
        <f t="shared" si="47"/>
        <v>212800</v>
      </c>
      <c r="BL229" s="275">
        <f t="shared" si="47"/>
        <v>212800</v>
      </c>
      <c r="BM229" s="275">
        <f t="shared" si="47"/>
        <v>0</v>
      </c>
      <c r="BN229" s="275">
        <f t="shared" si="47"/>
        <v>212800</v>
      </c>
      <c r="BO229" s="275">
        <f t="shared" si="47"/>
        <v>0</v>
      </c>
      <c r="BP229" s="275">
        <f t="shared" si="47"/>
        <v>212800</v>
      </c>
      <c r="BQ229" s="275">
        <f t="shared" si="47"/>
        <v>0</v>
      </c>
      <c r="BR229" s="275">
        <f t="shared" si="47"/>
        <v>212800</v>
      </c>
      <c r="BS229" s="275">
        <f t="shared" si="47"/>
        <v>0</v>
      </c>
      <c r="BT229" s="275">
        <f t="shared" si="47"/>
        <v>212800</v>
      </c>
      <c r="BU229" s="275">
        <f t="shared" si="47"/>
        <v>212800</v>
      </c>
      <c r="BV229" s="275">
        <f t="shared" si="47"/>
        <v>212800</v>
      </c>
      <c r="BW229" s="275">
        <f t="shared" si="47"/>
        <v>0</v>
      </c>
      <c r="BX229" s="275">
        <f t="shared" si="47"/>
        <v>0</v>
      </c>
      <c r="BY229" s="275">
        <f t="shared" si="47"/>
        <v>212800</v>
      </c>
      <c r="BZ229" s="275">
        <f t="shared" si="47"/>
        <v>212800</v>
      </c>
      <c r="CA229" s="275">
        <f t="shared" si="47"/>
        <v>212800</v>
      </c>
      <c r="CB229" s="275">
        <f t="shared" si="47"/>
        <v>0</v>
      </c>
      <c r="CC229" s="275">
        <f t="shared" si="47"/>
        <v>212800</v>
      </c>
      <c r="CD229" s="275">
        <f t="shared" si="47"/>
        <v>212800</v>
      </c>
      <c r="CE229" s="275">
        <f t="shared" si="47"/>
        <v>212800</v>
      </c>
      <c r="CF229" s="275">
        <f t="shared" si="47"/>
        <v>212800</v>
      </c>
      <c r="CG229" s="275">
        <f t="shared" si="47"/>
        <v>212800</v>
      </c>
      <c r="CH229" s="275">
        <f t="shared" si="47"/>
        <v>0</v>
      </c>
      <c r="CI229" s="275">
        <f t="shared" si="47"/>
        <v>212800</v>
      </c>
      <c r="CJ229" s="275">
        <f t="shared" si="47"/>
        <v>212800</v>
      </c>
      <c r="CK229" s="275">
        <f t="shared" si="47"/>
        <v>212800</v>
      </c>
      <c r="CL229" s="275">
        <f t="shared" si="47"/>
        <v>212800</v>
      </c>
      <c r="CM229" s="275">
        <f t="shared" si="47"/>
        <v>212800</v>
      </c>
      <c r="CN229" s="275">
        <f t="shared" si="47"/>
        <v>0</v>
      </c>
      <c r="CO229" s="275">
        <f t="shared" si="47"/>
        <v>0</v>
      </c>
      <c r="CP229" s="275">
        <f t="shared" ref="CP229:CV229" si="48">SUM(CQ159)</f>
        <v>0</v>
      </c>
      <c r="CQ229" s="275">
        <f t="shared" si="48"/>
        <v>0</v>
      </c>
      <c r="CR229" s="275">
        <f t="shared" si="48"/>
        <v>0</v>
      </c>
      <c r="CS229" s="275">
        <f t="shared" si="48"/>
        <v>0</v>
      </c>
      <c r="CT229" s="275">
        <f t="shared" si="48"/>
        <v>0</v>
      </c>
      <c r="CU229" s="275">
        <f t="shared" si="48"/>
        <v>0</v>
      </c>
      <c r="CV229" s="275">
        <f t="shared" si="48"/>
        <v>0</v>
      </c>
      <c r="CW229" s="275">
        <f>SUM(CY159)</f>
        <v>0</v>
      </c>
      <c r="CX229" s="275">
        <f>SUM(CP159)</f>
        <v>0</v>
      </c>
      <c r="CY229" s="275">
        <f t="shared" ref="CY229:DC229" si="49">SUM(CZ159)</f>
        <v>0</v>
      </c>
      <c r="CZ229" s="275">
        <f t="shared" si="49"/>
        <v>0</v>
      </c>
      <c r="DA229" s="275">
        <f t="shared" si="49"/>
        <v>0</v>
      </c>
      <c r="DB229" s="275">
        <f t="shared" si="49"/>
        <v>0</v>
      </c>
      <c r="DC229" s="275">
        <f t="shared" si="49"/>
        <v>0</v>
      </c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</row>
    <row r="230" spans="1:127" ht="71.25" customHeight="1">
      <c r="A230" s="404"/>
      <c r="B230" s="287" t="s">
        <v>328</v>
      </c>
      <c r="C230" s="288"/>
      <c r="D230" s="289"/>
      <c r="E230" s="284">
        <f t="shared" si="40"/>
        <v>108144000</v>
      </c>
      <c r="F230" s="290">
        <v>192000</v>
      </c>
      <c r="G230" s="290"/>
      <c r="H230" s="290">
        <f>108000+288000</f>
        <v>396000</v>
      </c>
      <c r="I230" s="290">
        <v>144000</v>
      </c>
      <c r="J230" s="290">
        <v>96000</v>
      </c>
      <c r="K230" s="290">
        <f>108000+384000</f>
        <v>492000</v>
      </c>
      <c r="L230" s="290">
        <f>108000+672000</f>
        <v>780000</v>
      </c>
      <c r="M230" s="290">
        <f>108000+768000</f>
        <v>876000</v>
      </c>
      <c r="N230" s="290">
        <f>108000+192000</f>
        <v>300000</v>
      </c>
      <c r="O230" s="290">
        <f>216000+288000</f>
        <v>504000</v>
      </c>
      <c r="P230" s="290">
        <f>384000+120000+108000</f>
        <v>612000</v>
      </c>
      <c r="Q230" s="290">
        <f>108000+1152000+180000</f>
        <v>1440000</v>
      </c>
      <c r="R230" s="290">
        <f>108000+3072000+96000</f>
        <v>3276000</v>
      </c>
      <c r="S230" s="290">
        <f>108000+3360000</f>
        <v>3468000</v>
      </c>
      <c r="T230" s="290">
        <f>672000+180000+108000</f>
        <v>960000</v>
      </c>
      <c r="U230" s="290">
        <v>2496000</v>
      </c>
      <c r="V230" s="290">
        <v>2112000</v>
      </c>
      <c r="W230" s="290">
        <v>1920000</v>
      </c>
      <c r="X230" s="290"/>
      <c r="Y230" s="290">
        <f>108000+2016000+180000</f>
        <v>2304000</v>
      </c>
      <c r="Z230" s="290">
        <f>108000+192000</f>
        <v>300000</v>
      </c>
      <c r="AA230" s="290">
        <f>108000+2112000</f>
        <v>2220000</v>
      </c>
      <c r="AB230" s="290">
        <f>108000+4416000</f>
        <v>4524000</v>
      </c>
      <c r="AC230" s="290">
        <f>216000+2784000+180000</f>
        <v>3180000</v>
      </c>
      <c r="AD230" s="290">
        <v>1728000</v>
      </c>
      <c r="AE230" s="290">
        <f>216000+2592000+180000</f>
        <v>2988000</v>
      </c>
      <c r="AF230" s="290">
        <f>216000+2400000</f>
        <v>2616000</v>
      </c>
      <c r="AG230" s="290">
        <f>108000+2880000+180000</f>
        <v>3168000</v>
      </c>
      <c r="AH230" s="290">
        <f>672000+180000</f>
        <v>852000</v>
      </c>
      <c r="AI230" s="290">
        <f>108000+192000</f>
        <v>300000</v>
      </c>
      <c r="AJ230" s="290">
        <v>2688000</v>
      </c>
      <c r="AK230" s="290">
        <f>108000+2496000</f>
        <v>2604000</v>
      </c>
      <c r="AL230" s="290">
        <f>1536000+180000</f>
        <v>1716000</v>
      </c>
      <c r="AM230" s="290">
        <f>216000+1920000</f>
        <v>2136000</v>
      </c>
      <c r="AN230" s="290">
        <f>960000+180000</f>
        <v>1140000</v>
      </c>
      <c r="AO230" s="290">
        <v>1728000</v>
      </c>
      <c r="AP230" s="290">
        <f>108000+2496000</f>
        <v>2604000</v>
      </c>
      <c r="AQ230" s="290">
        <v>1728000</v>
      </c>
      <c r="AR230" s="290">
        <f>108000+480000</f>
        <v>588000</v>
      </c>
      <c r="AS230" s="290">
        <f>216000+2976000</f>
        <v>3192000</v>
      </c>
      <c r="AT230" s="290">
        <f>108000+1440000+180000</f>
        <v>1728000</v>
      </c>
      <c r="AU230" s="290">
        <v>2208000</v>
      </c>
      <c r="AV230" s="290">
        <f>108000+192000</f>
        <v>300000</v>
      </c>
      <c r="AW230" s="290">
        <f>324000+2016000+180000</f>
        <v>2520000</v>
      </c>
      <c r="AX230" s="290">
        <f>2688000+216000</f>
        <v>2904000</v>
      </c>
      <c r="AY230" s="290">
        <f>108000+1920000+180000</f>
        <v>2208000</v>
      </c>
      <c r="AZ230" s="290">
        <f>1440000+180000</f>
        <v>1620000</v>
      </c>
      <c r="BA230" s="290">
        <v>960000</v>
      </c>
      <c r="BB230" s="290">
        <f>480000+108000+180000</f>
        <v>768000</v>
      </c>
      <c r="BC230" s="290">
        <f t="shared" ref="BC230:BD230" si="50">108000+1536000</f>
        <v>1644000</v>
      </c>
      <c r="BD230" s="290">
        <f t="shared" si="50"/>
        <v>1644000</v>
      </c>
      <c r="BE230" s="290">
        <f>108000+192000</f>
        <v>300000</v>
      </c>
      <c r="BF230" s="290">
        <v>192000</v>
      </c>
      <c r="BG230" s="290">
        <v>672000</v>
      </c>
      <c r="BH230" s="290">
        <f>108000+960000</f>
        <v>1068000</v>
      </c>
      <c r="BI230" s="290">
        <f>108000+288000</f>
        <v>396000</v>
      </c>
      <c r="BJ230" s="290">
        <f>108000+576000</f>
        <v>684000</v>
      </c>
      <c r="BK230" s="290">
        <f>108000+1056000</f>
        <v>1164000</v>
      </c>
      <c r="BL230" s="290">
        <f>108000+384000</f>
        <v>492000</v>
      </c>
      <c r="BM230" s="290">
        <f>768000+180000</f>
        <v>948000</v>
      </c>
      <c r="BN230" s="290">
        <f>108000+288000</f>
        <v>396000</v>
      </c>
      <c r="BO230" s="290">
        <v>192000</v>
      </c>
      <c r="BP230" s="290">
        <f>108000+960000</f>
        <v>1068000</v>
      </c>
      <c r="BQ230" s="290">
        <f>144000+288000</f>
        <v>432000</v>
      </c>
      <c r="BR230" s="290">
        <f>108000+1344000</f>
        <v>1452000</v>
      </c>
      <c r="BS230" s="290">
        <f>108000+576000</f>
        <v>684000</v>
      </c>
      <c r="BT230" s="290">
        <f>108000+864000+180000</f>
        <v>1152000</v>
      </c>
      <c r="BU230" s="290"/>
      <c r="BV230" s="290"/>
      <c r="BW230" s="290">
        <f>108000+480000</f>
        <v>588000</v>
      </c>
      <c r="BX230" s="290">
        <v>192000</v>
      </c>
      <c r="BY230" s="290">
        <v>384000</v>
      </c>
      <c r="BZ230" s="290">
        <v>984000</v>
      </c>
      <c r="CA230" s="290">
        <f>108000+1920000</f>
        <v>2028000</v>
      </c>
      <c r="CB230" s="290">
        <v>384000</v>
      </c>
      <c r="CC230" s="290"/>
      <c r="CD230" s="290">
        <v>192000</v>
      </c>
      <c r="CE230" s="290">
        <f>108000+1536000</f>
        <v>1644000</v>
      </c>
      <c r="CF230" s="290">
        <f>960000+108000</f>
        <v>1068000</v>
      </c>
      <c r="CG230" s="290">
        <v>1452000</v>
      </c>
      <c r="CH230" s="290">
        <v>108000</v>
      </c>
      <c r="CI230" s="290">
        <v>672000</v>
      </c>
      <c r="CJ230" s="290">
        <v>480000</v>
      </c>
      <c r="CK230" s="290">
        <v>672000</v>
      </c>
      <c r="CL230" s="290">
        <f>108000+1440000</f>
        <v>1548000</v>
      </c>
      <c r="CM230" s="290">
        <v>864000</v>
      </c>
      <c r="CN230" s="290"/>
      <c r="CO230" s="290"/>
      <c r="CP230" s="290">
        <v>108000</v>
      </c>
      <c r="CQ230" s="290">
        <v>108000</v>
      </c>
      <c r="CR230" s="290"/>
      <c r="CS230" s="290">
        <v>108000</v>
      </c>
      <c r="CT230" s="290"/>
      <c r="CU230" s="290">
        <v>108000</v>
      </c>
      <c r="CV230" s="290"/>
      <c r="CW230" s="290">
        <v>96000</v>
      </c>
      <c r="CX230" s="290">
        <v>192000</v>
      </c>
      <c r="CY230" s="290"/>
      <c r="CZ230" s="290"/>
      <c r="DA230" s="290"/>
      <c r="DB230" s="290"/>
      <c r="DC230" s="290"/>
      <c r="DD230" s="291"/>
      <c r="DE230" s="291"/>
      <c r="DF230" s="291"/>
      <c r="DG230" s="291"/>
      <c r="DH230" s="291"/>
      <c r="DI230" s="291"/>
      <c r="DJ230" s="291"/>
      <c r="DK230" s="291"/>
      <c r="DL230" s="291"/>
      <c r="DM230" s="291"/>
      <c r="DN230" s="291"/>
      <c r="DO230" s="291"/>
      <c r="DP230" s="291"/>
      <c r="DQ230" s="291"/>
      <c r="DR230" s="291"/>
      <c r="DS230" s="291"/>
      <c r="DT230" s="291"/>
      <c r="DU230" s="291"/>
      <c r="DV230" s="291"/>
      <c r="DW230" s="291"/>
    </row>
    <row r="231" spans="1:127" ht="71.25" customHeight="1">
      <c r="A231" s="390"/>
      <c r="B231" s="292" t="s">
        <v>215</v>
      </c>
      <c r="C231" s="293"/>
      <c r="D231" s="293"/>
      <c r="E231" s="294">
        <f t="shared" ref="E231:DC231" si="51">SUM(E221:E230)</f>
        <v>160545900</v>
      </c>
      <c r="F231" s="294">
        <f t="shared" si="51"/>
        <v>416000</v>
      </c>
      <c r="G231" s="294">
        <f t="shared" si="51"/>
        <v>240500</v>
      </c>
      <c r="H231" s="294">
        <f t="shared" si="51"/>
        <v>610800</v>
      </c>
      <c r="I231" s="294">
        <f t="shared" si="51"/>
        <v>386700</v>
      </c>
      <c r="J231" s="294">
        <f t="shared" si="51"/>
        <v>280900</v>
      </c>
      <c r="K231" s="294">
        <f t="shared" si="51"/>
        <v>552600</v>
      </c>
      <c r="L231" s="294">
        <f t="shared" si="51"/>
        <v>1357400</v>
      </c>
      <c r="M231" s="294">
        <f t="shared" si="51"/>
        <v>1522300</v>
      </c>
      <c r="N231" s="294">
        <f t="shared" si="51"/>
        <v>557800</v>
      </c>
      <c r="O231" s="294">
        <f t="shared" si="51"/>
        <v>988900</v>
      </c>
      <c r="P231" s="294">
        <f t="shared" si="51"/>
        <v>1349700</v>
      </c>
      <c r="Q231" s="294">
        <f t="shared" si="51"/>
        <v>1687900</v>
      </c>
      <c r="R231" s="294">
        <f t="shared" si="51"/>
        <v>3453100</v>
      </c>
      <c r="S231" s="294">
        <f t="shared" si="51"/>
        <v>3768100</v>
      </c>
      <c r="T231" s="294">
        <f t="shared" si="51"/>
        <v>1261600</v>
      </c>
      <c r="U231" s="294">
        <f t="shared" si="51"/>
        <v>2853900</v>
      </c>
      <c r="V231" s="294">
        <f t="shared" si="51"/>
        <v>2210200</v>
      </c>
      <c r="W231" s="294">
        <f t="shared" si="51"/>
        <v>2185000</v>
      </c>
      <c r="X231" s="294">
        <f t="shared" si="51"/>
        <v>41100</v>
      </c>
      <c r="Y231" s="294">
        <f t="shared" si="51"/>
        <v>3484500</v>
      </c>
      <c r="Z231" s="294">
        <f t="shared" si="51"/>
        <v>1890600</v>
      </c>
      <c r="AA231" s="294">
        <f t="shared" si="51"/>
        <v>2770800</v>
      </c>
      <c r="AB231" s="294">
        <f t="shared" si="51"/>
        <v>5434000</v>
      </c>
      <c r="AC231" s="294">
        <f t="shared" si="51"/>
        <v>3623100</v>
      </c>
      <c r="AD231" s="294">
        <f t="shared" si="51"/>
        <v>2160800</v>
      </c>
      <c r="AE231" s="294">
        <f t="shared" si="51"/>
        <v>3751300</v>
      </c>
      <c r="AF231" s="294">
        <f t="shared" si="51"/>
        <v>3818800</v>
      </c>
      <c r="AG231" s="294">
        <f t="shared" si="51"/>
        <v>3745600</v>
      </c>
      <c r="AH231" s="294">
        <f t="shared" si="51"/>
        <v>1289700</v>
      </c>
      <c r="AI231" s="294">
        <f t="shared" si="51"/>
        <v>1389900</v>
      </c>
      <c r="AJ231" s="294">
        <f t="shared" si="51"/>
        <v>3168800</v>
      </c>
      <c r="AK231" s="294">
        <f t="shared" si="51"/>
        <v>3059000</v>
      </c>
      <c r="AL231" s="294">
        <f t="shared" si="51"/>
        <v>2619900</v>
      </c>
      <c r="AM231" s="294">
        <f t="shared" si="51"/>
        <v>2730500</v>
      </c>
      <c r="AN231" s="294">
        <f t="shared" si="51"/>
        <v>1476700</v>
      </c>
      <c r="AO231" s="294">
        <f t="shared" si="51"/>
        <v>2037900</v>
      </c>
      <c r="AP231" s="294">
        <f t="shared" si="51"/>
        <v>2810100</v>
      </c>
      <c r="AQ231" s="294">
        <f t="shared" si="51"/>
        <v>2886100</v>
      </c>
      <c r="AR231" s="294">
        <f t="shared" si="51"/>
        <v>954400</v>
      </c>
      <c r="AS231" s="294">
        <f t="shared" si="51"/>
        <v>3658500</v>
      </c>
      <c r="AT231" s="294">
        <f t="shared" si="51"/>
        <v>2033800</v>
      </c>
      <c r="AU231" s="294">
        <f t="shared" si="51"/>
        <v>2692700</v>
      </c>
      <c r="AV231" s="294">
        <f t="shared" si="51"/>
        <v>697100</v>
      </c>
      <c r="AW231" s="294">
        <f t="shared" si="51"/>
        <v>3836100</v>
      </c>
      <c r="AX231" s="294">
        <f t="shared" si="51"/>
        <v>3250200</v>
      </c>
      <c r="AY231" s="294">
        <f t="shared" si="51"/>
        <v>2564300</v>
      </c>
      <c r="AZ231" s="294">
        <f t="shared" si="51"/>
        <v>1957500</v>
      </c>
      <c r="BA231" s="294">
        <f t="shared" si="51"/>
        <v>1310800</v>
      </c>
      <c r="BB231" s="294">
        <f t="shared" si="51"/>
        <v>878500</v>
      </c>
      <c r="BC231" s="294">
        <f t="shared" si="51"/>
        <v>1983000</v>
      </c>
      <c r="BD231" s="294">
        <f t="shared" si="51"/>
        <v>2020700</v>
      </c>
      <c r="BE231" s="294">
        <f t="shared" si="51"/>
        <v>747900</v>
      </c>
      <c r="BF231" s="294">
        <f t="shared" si="51"/>
        <v>570300</v>
      </c>
      <c r="BG231" s="294">
        <f t="shared" si="51"/>
        <v>754800</v>
      </c>
      <c r="BH231" s="294">
        <f t="shared" si="51"/>
        <v>1343500</v>
      </c>
      <c r="BI231" s="294">
        <f t="shared" si="51"/>
        <v>923600</v>
      </c>
      <c r="BJ231" s="294">
        <f t="shared" si="51"/>
        <v>1325100</v>
      </c>
      <c r="BK231" s="294">
        <f t="shared" si="51"/>
        <v>1447900</v>
      </c>
      <c r="BL231" s="294">
        <f t="shared" si="51"/>
        <v>793100</v>
      </c>
      <c r="BM231" s="294">
        <f t="shared" si="51"/>
        <v>1050000</v>
      </c>
      <c r="BN231" s="294">
        <f t="shared" si="51"/>
        <v>795900</v>
      </c>
      <c r="BO231" s="294">
        <f t="shared" si="51"/>
        <v>742000</v>
      </c>
      <c r="BP231" s="294">
        <f t="shared" si="51"/>
        <v>1590000</v>
      </c>
      <c r="BQ231" s="294">
        <f t="shared" si="51"/>
        <v>710700</v>
      </c>
      <c r="BR231" s="294">
        <f t="shared" si="51"/>
        <v>1777300</v>
      </c>
      <c r="BS231" s="294">
        <f t="shared" si="51"/>
        <v>787700</v>
      </c>
      <c r="BT231" s="294">
        <f t="shared" si="51"/>
        <v>1743200</v>
      </c>
      <c r="BU231" s="294">
        <f t="shared" si="51"/>
        <v>352700</v>
      </c>
      <c r="BV231" s="294">
        <f t="shared" si="51"/>
        <v>233200</v>
      </c>
      <c r="BW231" s="294">
        <f t="shared" si="51"/>
        <v>1110800</v>
      </c>
      <c r="BX231" s="294">
        <f t="shared" si="51"/>
        <v>550500</v>
      </c>
      <c r="BY231" s="294">
        <f t="shared" si="51"/>
        <v>654800</v>
      </c>
      <c r="BZ231" s="294">
        <f t="shared" si="51"/>
        <v>1262600</v>
      </c>
      <c r="CA231" s="294">
        <f t="shared" si="51"/>
        <v>2559300</v>
      </c>
      <c r="CB231" s="294">
        <f t="shared" si="51"/>
        <v>416200</v>
      </c>
      <c r="CC231" s="294">
        <f t="shared" si="51"/>
        <v>285200</v>
      </c>
      <c r="CD231" s="294">
        <f t="shared" si="51"/>
        <v>459800</v>
      </c>
      <c r="CE231" s="294">
        <f t="shared" si="51"/>
        <v>2029000</v>
      </c>
      <c r="CF231" s="294">
        <f t="shared" si="51"/>
        <v>1333000</v>
      </c>
      <c r="CG231" s="294">
        <f t="shared" si="51"/>
        <v>1986500</v>
      </c>
      <c r="CH231" s="294">
        <f t="shared" si="51"/>
        <v>338600</v>
      </c>
      <c r="CI231" s="294">
        <f t="shared" si="51"/>
        <v>936000</v>
      </c>
      <c r="CJ231" s="294">
        <f t="shared" si="51"/>
        <v>743700</v>
      </c>
      <c r="CK231" s="294">
        <f t="shared" si="51"/>
        <v>1020800</v>
      </c>
      <c r="CL231" s="294">
        <f t="shared" si="51"/>
        <v>1971600</v>
      </c>
      <c r="CM231" s="294">
        <f t="shared" si="51"/>
        <v>1171200</v>
      </c>
      <c r="CN231" s="294">
        <f t="shared" si="51"/>
        <v>5736700</v>
      </c>
      <c r="CO231" s="294">
        <f t="shared" si="51"/>
        <v>1503000</v>
      </c>
      <c r="CP231" s="294">
        <f t="shared" si="51"/>
        <v>2040200</v>
      </c>
      <c r="CQ231" s="294">
        <f t="shared" si="51"/>
        <v>949400</v>
      </c>
      <c r="CR231" s="294">
        <f t="shared" si="51"/>
        <v>1141700</v>
      </c>
      <c r="CS231" s="294">
        <f t="shared" si="51"/>
        <v>1181700</v>
      </c>
      <c r="CT231" s="294">
        <f t="shared" si="51"/>
        <v>1066000</v>
      </c>
      <c r="CU231" s="294">
        <f t="shared" si="51"/>
        <v>1052100</v>
      </c>
      <c r="CV231" s="294">
        <f t="shared" si="51"/>
        <v>1020400</v>
      </c>
      <c r="CW231" s="294">
        <f t="shared" si="51"/>
        <v>184000</v>
      </c>
      <c r="CX231" s="294">
        <f t="shared" si="51"/>
        <v>192000</v>
      </c>
      <c r="CY231" s="294">
        <f t="shared" si="51"/>
        <v>50000</v>
      </c>
      <c r="CZ231" s="294">
        <f t="shared" si="51"/>
        <v>50000</v>
      </c>
      <c r="DA231" s="294">
        <f t="shared" si="51"/>
        <v>50000</v>
      </c>
      <c r="DB231" s="294">
        <f t="shared" si="51"/>
        <v>50000</v>
      </c>
      <c r="DC231" s="294">
        <f t="shared" si="51"/>
        <v>50000</v>
      </c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</row>
    <row r="232" spans="1:127" ht="71.2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95"/>
      <c r="CO232" s="295"/>
      <c r="CP232" s="295"/>
      <c r="CQ232" s="295"/>
      <c r="CR232" s="295"/>
      <c r="CS232" s="295"/>
      <c r="CT232" s="295"/>
      <c r="CU232" s="295"/>
      <c r="CV232" s="295"/>
      <c r="CW232" s="22"/>
      <c r="CX232" s="295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</row>
    <row r="233" spans="1:127" ht="53.25" customHeight="1">
      <c r="A233" s="21"/>
      <c r="B233" s="21"/>
      <c r="C233" s="21"/>
      <c r="D233" s="21"/>
      <c r="E233" s="23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4"/>
      <c r="CO233" s="296"/>
      <c r="CP233" s="24"/>
      <c r="CQ233" s="24"/>
      <c r="CR233" s="24"/>
      <c r="CS233" s="24"/>
      <c r="CT233" s="24"/>
      <c r="CU233" s="24"/>
      <c r="CV233" s="24"/>
      <c r="CW233" s="21"/>
      <c r="CX233" s="24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</row>
    <row r="234" spans="1:127" ht="53.25" customHeight="1">
      <c r="A234" s="21"/>
      <c r="B234" s="21"/>
      <c r="C234" s="21"/>
      <c r="D234" s="21"/>
      <c r="E234" s="297"/>
      <c r="F234" s="29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4"/>
      <c r="CO234" s="24"/>
      <c r="CP234" s="24"/>
      <c r="CQ234" s="24"/>
      <c r="CR234" s="24"/>
      <c r="CS234" s="24"/>
      <c r="CT234" s="24"/>
      <c r="CU234" s="24"/>
      <c r="CV234" s="24"/>
      <c r="CW234" s="21"/>
      <c r="CX234" s="24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</row>
    <row r="235" spans="1:127" ht="107.25" customHeight="1">
      <c r="A235" s="21"/>
      <c r="B235" s="298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</row>
  </sheetData>
  <mergeCells count="127">
    <mergeCell ref="CX165:CX166"/>
    <mergeCell ref="CP182:CW182"/>
    <mergeCell ref="CX182:CX183"/>
    <mergeCell ref="Z165:AH165"/>
    <mergeCell ref="AI165:AU165"/>
    <mergeCell ref="AV165:BD165"/>
    <mergeCell ref="BE165:BN165"/>
    <mergeCell ref="BO165:BW165"/>
    <mergeCell ref="BX165:CG165"/>
    <mergeCell ref="CN165:CN166"/>
    <mergeCell ref="A145:A146"/>
    <mergeCell ref="B145:B146"/>
    <mergeCell ref="C145:C146"/>
    <mergeCell ref="D145:D146"/>
    <mergeCell ref="E145:E146"/>
    <mergeCell ref="F145:O145"/>
    <mergeCell ref="P145:Y145"/>
    <mergeCell ref="CO165:CO166"/>
    <mergeCell ref="CP165:CW165"/>
    <mergeCell ref="A165:A166"/>
    <mergeCell ref="B165:B166"/>
    <mergeCell ref="C165:C166"/>
    <mergeCell ref="D165:D166"/>
    <mergeCell ref="E165:E166"/>
    <mergeCell ref="F165:O165"/>
    <mergeCell ref="P165:Y165"/>
    <mergeCell ref="CX145:CX146"/>
    <mergeCell ref="Z145:AH145"/>
    <mergeCell ref="AI145:AU145"/>
    <mergeCell ref="AV145:BD145"/>
    <mergeCell ref="BE145:BN145"/>
    <mergeCell ref="BO145:BW145"/>
    <mergeCell ref="BX145:CG145"/>
    <mergeCell ref="CH145:CM145"/>
    <mergeCell ref="CP145:CW145"/>
    <mergeCell ref="B218:B219"/>
    <mergeCell ref="C218:C219"/>
    <mergeCell ref="D218:D219"/>
    <mergeCell ref="E218:E219"/>
    <mergeCell ref="F218:O218"/>
    <mergeCell ref="P218:Y218"/>
    <mergeCell ref="A222:A231"/>
    <mergeCell ref="CP218:CW218"/>
    <mergeCell ref="CY218:DC218"/>
    <mergeCell ref="Z218:AH218"/>
    <mergeCell ref="AI218:AU218"/>
    <mergeCell ref="AV218:BD218"/>
    <mergeCell ref="BE218:BN218"/>
    <mergeCell ref="BO218:BW218"/>
    <mergeCell ref="BX218:CG218"/>
    <mergeCell ref="CH218:CM218"/>
    <mergeCell ref="CN218:CN219"/>
    <mergeCell ref="CO218:CO219"/>
    <mergeCell ref="CX218:CX219"/>
    <mergeCell ref="CY182:DC182"/>
    <mergeCell ref="A177:A179"/>
    <mergeCell ref="C182:C183"/>
    <mergeCell ref="D182:D183"/>
    <mergeCell ref="E182:E183"/>
    <mergeCell ref="F182:O182"/>
    <mergeCell ref="P182:Y182"/>
    <mergeCell ref="A195:A202"/>
    <mergeCell ref="B182:B183"/>
    <mergeCell ref="Z122:AH122"/>
    <mergeCell ref="CN182:CN183"/>
    <mergeCell ref="CO182:CO183"/>
    <mergeCell ref="Z182:AH182"/>
    <mergeCell ref="AI182:AU182"/>
    <mergeCell ref="AV182:BD182"/>
    <mergeCell ref="BE182:BN182"/>
    <mergeCell ref="BO182:BW182"/>
    <mergeCell ref="BX182:CG182"/>
    <mergeCell ref="CH182:CM182"/>
    <mergeCell ref="CN145:CN146"/>
    <mergeCell ref="CO145:CO146"/>
    <mergeCell ref="A105:A106"/>
    <mergeCell ref="B105:B106"/>
    <mergeCell ref="C105:C106"/>
    <mergeCell ref="D105:D106"/>
    <mergeCell ref="E105:E106"/>
    <mergeCell ref="F105:O105"/>
    <mergeCell ref="P105:Y105"/>
    <mergeCell ref="B122:B123"/>
    <mergeCell ref="C122:C123"/>
    <mergeCell ref="D122:D123"/>
    <mergeCell ref="E122:E123"/>
    <mergeCell ref="F122:O122"/>
    <mergeCell ref="P122:Y122"/>
    <mergeCell ref="CX105:CX106"/>
    <mergeCell ref="Z105:AH105"/>
    <mergeCell ref="AI105:AU105"/>
    <mergeCell ref="AV105:BD105"/>
    <mergeCell ref="BE105:BN105"/>
    <mergeCell ref="BO105:BW105"/>
    <mergeCell ref="BX105:CG105"/>
    <mergeCell ref="CH105:CM105"/>
    <mergeCell ref="CP105:CW105"/>
    <mergeCell ref="B1:C1"/>
    <mergeCell ref="B3:C3"/>
    <mergeCell ref="B6:B7"/>
    <mergeCell ref="C6:C7"/>
    <mergeCell ref="D6:D7"/>
    <mergeCell ref="E6:E7"/>
    <mergeCell ref="F6:O6"/>
    <mergeCell ref="CN105:CN106"/>
    <mergeCell ref="CO105:CO106"/>
    <mergeCell ref="CH6:CM6"/>
    <mergeCell ref="CN6:CN7"/>
    <mergeCell ref="CO6:CO7"/>
    <mergeCell ref="CX6:CX7"/>
    <mergeCell ref="P6:Y6"/>
    <mergeCell ref="Z6:AH6"/>
    <mergeCell ref="AI6:AU6"/>
    <mergeCell ref="AV6:BD6"/>
    <mergeCell ref="BE6:BN6"/>
    <mergeCell ref="BO6:BW6"/>
    <mergeCell ref="BX6:CG6"/>
    <mergeCell ref="CP6:CW6"/>
    <mergeCell ref="CP122:CW122"/>
    <mergeCell ref="CX122:CX123"/>
    <mergeCell ref="AI122:AU122"/>
    <mergeCell ref="AV122:BD122"/>
    <mergeCell ref="BE122:BN122"/>
    <mergeCell ref="BO122:BW122"/>
    <mergeCell ref="BX122:CG122"/>
    <mergeCell ref="CN122:CN123"/>
    <mergeCell ref="CO122:CO12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000"/>
  <sheetViews>
    <sheetView topLeftCell="B7" zoomScale="55" zoomScaleNormal="55" workbookViewId="0">
      <selection activeCell="B19" sqref="B19"/>
    </sheetView>
  </sheetViews>
  <sheetFormatPr defaultColWidth="12.625" defaultRowHeight="15" customHeight="1"/>
  <cols>
    <col min="1" max="1" width="20.125" bestFit="1" customWidth="1"/>
    <col min="2" max="2" width="85.75" customWidth="1"/>
    <col min="3" max="3" width="46.75" bestFit="1" customWidth="1"/>
    <col min="4" max="4" width="12.625" hidden="1" customWidth="1"/>
    <col min="5" max="8" width="13.25" hidden="1" customWidth="1"/>
    <col min="9" max="9" width="76" bestFit="1" customWidth="1"/>
    <col min="10" max="10" width="17.875" bestFit="1" customWidth="1"/>
    <col min="11" max="11" width="16" bestFit="1" customWidth="1"/>
    <col min="12" max="12" width="13.125" bestFit="1" customWidth="1"/>
    <col min="13" max="14" width="12" bestFit="1" customWidth="1"/>
    <col min="15" max="15" width="12.875" bestFit="1" customWidth="1"/>
    <col min="16" max="20" width="12" bestFit="1" customWidth="1"/>
    <col min="21" max="21" width="16" bestFit="1" customWidth="1"/>
    <col min="22" max="22" width="12" bestFit="1" customWidth="1"/>
    <col min="23" max="23" width="15.125" bestFit="1" customWidth="1"/>
    <col min="24" max="24" width="13.75" bestFit="1" customWidth="1"/>
    <col min="25" max="25" width="12" bestFit="1" customWidth="1"/>
    <col min="26" max="26" width="14" bestFit="1" customWidth="1"/>
    <col min="27" max="27" width="13.75" bestFit="1" customWidth="1"/>
    <col min="28" max="28" width="12" bestFit="1" customWidth="1"/>
    <col min="29" max="29" width="18.25" bestFit="1" customWidth="1"/>
    <col min="30" max="30" width="12" bestFit="1" customWidth="1"/>
    <col min="31" max="31" width="16" bestFit="1" customWidth="1"/>
    <col min="32" max="32" width="12" bestFit="1" customWidth="1"/>
    <col min="33" max="33" width="17" bestFit="1" customWidth="1"/>
    <col min="34" max="34" width="13.75" bestFit="1" customWidth="1"/>
    <col min="35" max="35" width="12" bestFit="1" customWidth="1"/>
    <col min="36" max="37" width="13.75" bestFit="1" customWidth="1"/>
    <col min="38" max="38" width="17" bestFit="1" customWidth="1"/>
    <col min="39" max="39" width="16.75" bestFit="1" customWidth="1"/>
    <col min="40" max="40" width="16" bestFit="1" customWidth="1"/>
    <col min="41" max="42" width="13.75" bestFit="1" customWidth="1"/>
    <col min="43" max="43" width="13.125" bestFit="1" customWidth="1"/>
    <col min="44" max="44" width="17.125" bestFit="1" customWidth="1"/>
    <col min="45" max="45" width="13.75" bestFit="1" customWidth="1"/>
    <col min="46" max="46" width="12" bestFit="1" customWidth="1"/>
    <col min="47" max="47" width="12.125" bestFit="1" customWidth="1"/>
    <col min="48" max="48" width="14" bestFit="1" customWidth="1"/>
    <col min="49" max="49" width="17.125" bestFit="1" customWidth="1"/>
    <col min="50" max="50" width="13.75" bestFit="1" customWidth="1"/>
    <col min="51" max="51" width="12" bestFit="1" customWidth="1"/>
    <col min="52" max="52" width="13.75" bestFit="1" customWidth="1"/>
    <col min="53" max="53" width="16" bestFit="1" customWidth="1"/>
    <col min="54" max="55" width="13.75" bestFit="1" customWidth="1"/>
    <col min="56" max="58" width="12" bestFit="1" customWidth="1"/>
    <col min="59" max="59" width="15.625" bestFit="1" customWidth="1"/>
    <col min="60" max="61" width="12" bestFit="1" customWidth="1"/>
    <col min="62" max="63" width="16" bestFit="1" customWidth="1"/>
    <col min="64" max="64" width="12" bestFit="1" customWidth="1"/>
    <col min="65" max="65" width="15.125" bestFit="1" customWidth="1"/>
    <col min="66" max="66" width="12" bestFit="1" customWidth="1"/>
    <col min="67" max="67" width="12.625" bestFit="1" customWidth="1"/>
    <col min="68" max="68" width="13.75" bestFit="1" customWidth="1"/>
    <col min="69" max="69" width="12" bestFit="1" customWidth="1"/>
    <col min="70" max="70" width="12.625" bestFit="1" customWidth="1"/>
    <col min="71" max="71" width="12.125" bestFit="1" customWidth="1"/>
    <col min="72" max="72" width="16" bestFit="1" customWidth="1"/>
    <col min="73" max="73" width="14.5" bestFit="1" customWidth="1"/>
    <col min="74" max="74" width="12.875" bestFit="1" customWidth="1"/>
    <col min="75" max="75" width="13.5" bestFit="1" customWidth="1"/>
    <col min="76" max="77" width="12" bestFit="1" customWidth="1"/>
    <col min="78" max="78" width="18.75" bestFit="1" customWidth="1"/>
    <col min="79" max="79" width="15.375" bestFit="1" customWidth="1"/>
    <col min="80" max="80" width="14.25" bestFit="1" customWidth="1"/>
    <col min="81" max="81" width="16" bestFit="1" customWidth="1"/>
    <col min="82" max="83" width="12" bestFit="1" customWidth="1"/>
    <col min="84" max="84" width="13.75" bestFit="1" customWidth="1"/>
    <col min="85" max="87" width="12" bestFit="1" customWidth="1"/>
    <col min="88" max="88" width="13.25" bestFit="1" customWidth="1"/>
    <col min="89" max="90" width="12" bestFit="1" customWidth="1"/>
    <col min="91" max="91" width="13.75" bestFit="1" customWidth="1"/>
    <col min="92" max="92" width="13.125" bestFit="1" customWidth="1"/>
    <col min="93" max="94" width="12" bestFit="1" customWidth="1"/>
    <col min="95" max="95" width="13.75" bestFit="1" customWidth="1"/>
    <col min="96" max="96" width="12" bestFit="1" customWidth="1"/>
    <col min="97" max="97" width="34" bestFit="1" customWidth="1"/>
    <col min="98" max="98" width="12" bestFit="1" customWidth="1"/>
    <col min="99" max="101" width="8" customWidth="1"/>
  </cols>
  <sheetData>
    <row r="1" spans="1:101" ht="33.75" customHeight="1">
      <c r="A1" s="299"/>
      <c r="B1" s="300" t="s">
        <v>0</v>
      </c>
      <c r="C1" s="300"/>
      <c r="D1" s="301"/>
      <c r="E1" s="301"/>
      <c r="F1" s="301"/>
      <c r="G1" s="301"/>
      <c r="H1" s="301"/>
      <c r="I1" s="302"/>
      <c r="J1" s="303"/>
      <c r="K1" s="304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4"/>
      <c r="X1" s="304"/>
      <c r="Y1" s="304"/>
      <c r="Z1" s="304"/>
      <c r="AA1" s="302"/>
      <c r="AB1" s="304"/>
      <c r="AC1" s="304"/>
      <c r="AD1" s="304"/>
      <c r="AE1" s="304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5"/>
      <c r="AT1" s="305"/>
      <c r="AU1" s="302"/>
      <c r="AV1" s="302"/>
      <c r="AW1" s="302"/>
      <c r="AX1" s="302"/>
      <c r="AY1" s="302"/>
      <c r="AZ1" s="302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2"/>
      <c r="BW1" s="305"/>
      <c r="BX1" s="302"/>
      <c r="BY1" s="302"/>
      <c r="BZ1" s="302"/>
      <c r="CA1" s="302"/>
      <c r="CB1" s="302"/>
      <c r="CC1" s="305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6"/>
      <c r="CT1" s="307"/>
      <c r="CU1" s="308"/>
      <c r="CV1" s="308"/>
      <c r="CW1" s="308"/>
    </row>
    <row r="2" spans="1:101" ht="33.75" customHeight="1">
      <c r="A2" s="309"/>
      <c r="B2" s="419" t="s">
        <v>329</v>
      </c>
      <c r="C2" s="420"/>
      <c r="D2" s="310"/>
      <c r="E2" s="310"/>
      <c r="F2" s="310"/>
      <c r="G2" s="310"/>
      <c r="H2" s="310"/>
      <c r="I2" s="311"/>
      <c r="J2" s="312"/>
      <c r="K2" s="304"/>
      <c r="L2" s="313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5"/>
      <c r="AT2" s="315"/>
      <c r="AU2" s="314"/>
      <c r="AV2" s="314"/>
      <c r="AW2" s="314"/>
      <c r="AX2" s="314"/>
      <c r="AY2" s="314"/>
      <c r="AZ2" s="314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4"/>
      <c r="BW2" s="315"/>
      <c r="BX2" s="314"/>
      <c r="BY2" s="314"/>
      <c r="BZ2" s="314"/>
      <c r="CA2" s="314"/>
      <c r="CB2" s="314"/>
      <c r="CC2" s="315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6"/>
      <c r="CU2" s="313"/>
      <c r="CV2" s="313"/>
      <c r="CW2" s="313"/>
    </row>
    <row r="3" spans="1:101" ht="33.75" customHeight="1">
      <c r="A3" s="317"/>
      <c r="B3" s="318" t="s">
        <v>330</v>
      </c>
      <c r="C3" s="318"/>
      <c r="D3" s="319"/>
      <c r="E3" s="319"/>
      <c r="F3" s="319"/>
      <c r="G3" s="319"/>
      <c r="H3" s="319"/>
      <c r="I3" s="319"/>
      <c r="J3" s="320"/>
      <c r="K3" s="304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1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321"/>
      <c r="CM3" s="321"/>
      <c r="CN3" s="321"/>
      <c r="CO3" s="321"/>
      <c r="CP3" s="321"/>
      <c r="CQ3" s="321"/>
      <c r="CR3" s="321"/>
      <c r="CS3" s="321"/>
      <c r="CT3" s="322"/>
      <c r="CU3" s="323"/>
      <c r="CV3" s="323"/>
      <c r="CW3" s="323"/>
    </row>
    <row r="4" spans="1:101" ht="21" customHeight="1">
      <c r="A4" s="417" t="s">
        <v>4</v>
      </c>
      <c r="B4" s="417" t="s">
        <v>5</v>
      </c>
      <c r="C4" s="417" t="s">
        <v>6</v>
      </c>
      <c r="D4" s="415" t="s">
        <v>331</v>
      </c>
      <c r="E4" s="387"/>
      <c r="F4" s="387"/>
      <c r="G4" s="387"/>
      <c r="H4" s="388"/>
      <c r="I4" s="417" t="s">
        <v>7</v>
      </c>
      <c r="J4" s="414" t="s">
        <v>8</v>
      </c>
      <c r="K4" s="415" t="s">
        <v>9</v>
      </c>
      <c r="L4" s="387"/>
      <c r="M4" s="387"/>
      <c r="N4" s="387"/>
      <c r="O4" s="387"/>
      <c r="P4" s="387"/>
      <c r="Q4" s="387"/>
      <c r="R4" s="387"/>
      <c r="S4" s="387"/>
      <c r="T4" s="388"/>
      <c r="U4" s="411" t="s">
        <v>10</v>
      </c>
      <c r="V4" s="387"/>
      <c r="W4" s="387"/>
      <c r="X4" s="387"/>
      <c r="Y4" s="387"/>
      <c r="Z4" s="387"/>
      <c r="AA4" s="387"/>
      <c r="AB4" s="387"/>
      <c r="AC4" s="387"/>
      <c r="AD4" s="388"/>
      <c r="AE4" s="416" t="s">
        <v>11</v>
      </c>
      <c r="AF4" s="387"/>
      <c r="AG4" s="387"/>
      <c r="AH4" s="387"/>
      <c r="AI4" s="387"/>
      <c r="AJ4" s="387"/>
      <c r="AK4" s="387"/>
      <c r="AL4" s="387"/>
      <c r="AM4" s="388"/>
      <c r="AN4" s="411" t="s">
        <v>12</v>
      </c>
      <c r="AO4" s="387"/>
      <c r="AP4" s="387"/>
      <c r="AQ4" s="387"/>
      <c r="AR4" s="387"/>
      <c r="AS4" s="387"/>
      <c r="AT4" s="387"/>
      <c r="AU4" s="387"/>
      <c r="AV4" s="387"/>
      <c r="AW4" s="387"/>
      <c r="AX4" s="387"/>
      <c r="AY4" s="387"/>
      <c r="AZ4" s="388"/>
      <c r="BA4" s="411" t="s">
        <v>13</v>
      </c>
      <c r="BB4" s="387"/>
      <c r="BC4" s="387"/>
      <c r="BD4" s="387"/>
      <c r="BE4" s="387"/>
      <c r="BF4" s="387"/>
      <c r="BG4" s="387"/>
      <c r="BH4" s="387"/>
      <c r="BI4" s="388"/>
      <c r="BJ4" s="411" t="s">
        <v>14</v>
      </c>
      <c r="BK4" s="387"/>
      <c r="BL4" s="387"/>
      <c r="BM4" s="387"/>
      <c r="BN4" s="387"/>
      <c r="BO4" s="387"/>
      <c r="BP4" s="387"/>
      <c r="BQ4" s="387"/>
      <c r="BR4" s="387"/>
      <c r="BS4" s="388"/>
      <c r="BT4" s="416" t="s">
        <v>15</v>
      </c>
      <c r="BU4" s="387"/>
      <c r="BV4" s="387"/>
      <c r="BW4" s="387"/>
      <c r="BX4" s="387"/>
      <c r="BY4" s="387"/>
      <c r="BZ4" s="387"/>
      <c r="CA4" s="387"/>
      <c r="CB4" s="388"/>
      <c r="CC4" s="411" t="s">
        <v>16</v>
      </c>
      <c r="CD4" s="387"/>
      <c r="CE4" s="387"/>
      <c r="CF4" s="387"/>
      <c r="CG4" s="387"/>
      <c r="CH4" s="387"/>
      <c r="CI4" s="387"/>
      <c r="CJ4" s="387"/>
      <c r="CK4" s="387"/>
      <c r="CL4" s="388"/>
      <c r="CM4" s="411" t="s">
        <v>17</v>
      </c>
      <c r="CN4" s="387"/>
      <c r="CO4" s="387"/>
      <c r="CP4" s="387"/>
      <c r="CQ4" s="387"/>
      <c r="CR4" s="412"/>
      <c r="CS4" s="413" t="s">
        <v>219</v>
      </c>
      <c r="CT4" s="414" t="s">
        <v>332</v>
      </c>
      <c r="CU4" s="305"/>
      <c r="CV4" s="305"/>
      <c r="CW4" s="305"/>
    </row>
    <row r="5" spans="1:101" ht="21" customHeight="1">
      <c r="A5" s="390"/>
      <c r="B5" s="390"/>
      <c r="C5" s="390"/>
      <c r="D5" s="324" t="s">
        <v>333</v>
      </c>
      <c r="E5" s="325" t="s">
        <v>334</v>
      </c>
      <c r="F5" s="325" t="s">
        <v>335</v>
      </c>
      <c r="G5" s="325" t="s">
        <v>336</v>
      </c>
      <c r="H5" s="325" t="s">
        <v>337</v>
      </c>
      <c r="I5" s="390"/>
      <c r="J5" s="390"/>
      <c r="K5" s="326" t="s">
        <v>22</v>
      </c>
      <c r="L5" s="327" t="s">
        <v>23</v>
      </c>
      <c r="M5" s="327" t="s">
        <v>24</v>
      </c>
      <c r="N5" s="327" t="s">
        <v>25</v>
      </c>
      <c r="O5" s="327" t="s">
        <v>26</v>
      </c>
      <c r="P5" s="327" t="s">
        <v>27</v>
      </c>
      <c r="Q5" s="327" t="s">
        <v>28</v>
      </c>
      <c r="R5" s="327" t="s">
        <v>29</v>
      </c>
      <c r="S5" s="327" t="s">
        <v>30</v>
      </c>
      <c r="T5" s="327" t="s">
        <v>31</v>
      </c>
      <c r="U5" s="326" t="s">
        <v>32</v>
      </c>
      <c r="V5" s="327" t="s">
        <v>33</v>
      </c>
      <c r="W5" s="327" t="s">
        <v>34</v>
      </c>
      <c r="X5" s="327" t="s">
        <v>35</v>
      </c>
      <c r="Y5" s="327" t="s">
        <v>36</v>
      </c>
      <c r="Z5" s="327" t="s">
        <v>37</v>
      </c>
      <c r="AA5" s="327" t="s">
        <v>38</v>
      </c>
      <c r="AB5" s="327" t="s">
        <v>39</v>
      </c>
      <c r="AC5" s="327" t="s">
        <v>40</v>
      </c>
      <c r="AD5" s="327" t="s">
        <v>41</v>
      </c>
      <c r="AE5" s="326" t="s">
        <v>42</v>
      </c>
      <c r="AF5" s="327" t="s">
        <v>43</v>
      </c>
      <c r="AG5" s="324" t="s">
        <v>44</v>
      </c>
      <c r="AH5" s="327" t="s">
        <v>45</v>
      </c>
      <c r="AI5" s="327" t="s">
        <v>46</v>
      </c>
      <c r="AJ5" s="327" t="s">
        <v>47</v>
      </c>
      <c r="AK5" s="327" t="s">
        <v>48</v>
      </c>
      <c r="AL5" s="327" t="s">
        <v>49</v>
      </c>
      <c r="AM5" s="327" t="s">
        <v>50</v>
      </c>
      <c r="AN5" s="326" t="s">
        <v>51</v>
      </c>
      <c r="AO5" s="327" t="s">
        <v>52</v>
      </c>
      <c r="AP5" s="327" t="s">
        <v>53</v>
      </c>
      <c r="AQ5" s="327" t="s">
        <v>54</v>
      </c>
      <c r="AR5" s="327" t="s">
        <v>55</v>
      </c>
      <c r="AS5" s="327" t="s">
        <v>56</v>
      </c>
      <c r="AT5" s="327" t="s">
        <v>57</v>
      </c>
      <c r="AU5" s="327" t="s">
        <v>58</v>
      </c>
      <c r="AV5" s="327" t="s">
        <v>59</v>
      </c>
      <c r="AW5" s="327" t="s">
        <v>60</v>
      </c>
      <c r="AX5" s="327" t="s">
        <v>61</v>
      </c>
      <c r="AY5" s="327" t="s">
        <v>62</v>
      </c>
      <c r="AZ5" s="327" t="s">
        <v>63</v>
      </c>
      <c r="BA5" s="326" t="s">
        <v>64</v>
      </c>
      <c r="BB5" s="327" t="s">
        <v>65</v>
      </c>
      <c r="BC5" s="327" t="s">
        <v>66</v>
      </c>
      <c r="BD5" s="327" t="s">
        <v>67</v>
      </c>
      <c r="BE5" s="327" t="s">
        <v>68</v>
      </c>
      <c r="BF5" s="327" t="s">
        <v>69</v>
      </c>
      <c r="BG5" s="327" t="s">
        <v>70</v>
      </c>
      <c r="BH5" s="327" t="s">
        <v>71</v>
      </c>
      <c r="BI5" s="327" t="s">
        <v>72</v>
      </c>
      <c r="BJ5" s="326" t="s">
        <v>73</v>
      </c>
      <c r="BK5" s="327" t="s">
        <v>74</v>
      </c>
      <c r="BL5" s="327" t="s">
        <v>75</v>
      </c>
      <c r="BM5" s="327" t="s">
        <v>76</v>
      </c>
      <c r="BN5" s="327" t="s">
        <v>77</v>
      </c>
      <c r="BO5" s="327" t="s">
        <v>78</v>
      </c>
      <c r="BP5" s="327" t="s">
        <v>79</v>
      </c>
      <c r="BQ5" s="327" t="s">
        <v>80</v>
      </c>
      <c r="BR5" s="327" t="s">
        <v>81</v>
      </c>
      <c r="BS5" s="327" t="s">
        <v>82</v>
      </c>
      <c r="BT5" s="326" t="s">
        <v>83</v>
      </c>
      <c r="BU5" s="327" t="s">
        <v>84</v>
      </c>
      <c r="BV5" s="327" t="s">
        <v>85</v>
      </c>
      <c r="BW5" s="327" t="s">
        <v>86</v>
      </c>
      <c r="BX5" s="327" t="s">
        <v>87</v>
      </c>
      <c r="BY5" s="327" t="s">
        <v>88</v>
      </c>
      <c r="BZ5" s="327" t="s">
        <v>89</v>
      </c>
      <c r="CA5" s="324" t="s">
        <v>90</v>
      </c>
      <c r="CB5" s="327" t="s">
        <v>91</v>
      </c>
      <c r="CC5" s="326" t="s">
        <v>92</v>
      </c>
      <c r="CD5" s="327" t="s">
        <v>93</v>
      </c>
      <c r="CE5" s="327" t="s">
        <v>94</v>
      </c>
      <c r="CF5" s="327" t="s">
        <v>95</v>
      </c>
      <c r="CG5" s="327" t="s">
        <v>96</v>
      </c>
      <c r="CH5" s="327" t="s">
        <v>97</v>
      </c>
      <c r="CI5" s="327" t="s">
        <v>98</v>
      </c>
      <c r="CJ5" s="327" t="s">
        <v>99</v>
      </c>
      <c r="CK5" s="327" t="s">
        <v>100</v>
      </c>
      <c r="CL5" s="327" t="s">
        <v>101</v>
      </c>
      <c r="CM5" s="326" t="s">
        <v>102</v>
      </c>
      <c r="CN5" s="327" t="s">
        <v>103</v>
      </c>
      <c r="CO5" s="327" t="s">
        <v>104</v>
      </c>
      <c r="CP5" s="327" t="s">
        <v>105</v>
      </c>
      <c r="CQ5" s="327" t="s">
        <v>106</v>
      </c>
      <c r="CR5" s="328" t="s">
        <v>107</v>
      </c>
      <c r="CS5" s="390"/>
      <c r="CT5" s="390"/>
      <c r="CU5" s="329"/>
      <c r="CV5" s="329"/>
      <c r="CW5" s="329"/>
    </row>
    <row r="6" spans="1:101" ht="28.5" customHeight="1">
      <c r="A6" s="305"/>
      <c r="B6" s="330" t="s">
        <v>338</v>
      </c>
      <c r="C6" s="331"/>
      <c r="D6" s="332"/>
      <c r="E6" s="332">
        <f>SUM(E7:E14)</f>
        <v>0</v>
      </c>
      <c r="F6" s="332"/>
      <c r="G6" s="332"/>
      <c r="H6" s="332"/>
      <c r="I6" s="332"/>
      <c r="J6" s="332">
        <f>SUM(J7:J20)</f>
        <v>41805500</v>
      </c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3"/>
      <c r="CJ6" s="333"/>
      <c r="CK6" s="334"/>
      <c r="CL6" s="334"/>
      <c r="CM6" s="334"/>
      <c r="CN6" s="334"/>
      <c r="CO6" s="334"/>
      <c r="CP6" s="334"/>
      <c r="CQ6" s="334"/>
      <c r="CR6" s="334"/>
      <c r="CS6" s="333"/>
      <c r="CT6" s="333"/>
      <c r="CU6" s="329"/>
      <c r="CV6" s="329"/>
      <c r="CW6" s="329"/>
    </row>
    <row r="7" spans="1:101" ht="21" customHeight="1">
      <c r="A7" s="421"/>
      <c r="B7" s="422"/>
      <c r="C7" s="335"/>
      <c r="D7" s="335"/>
      <c r="E7" s="335"/>
      <c r="F7" s="335"/>
      <c r="G7" s="335"/>
      <c r="H7" s="335"/>
      <c r="I7" s="336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  <c r="CB7" s="337"/>
      <c r="CC7" s="337"/>
      <c r="CD7" s="337"/>
      <c r="CE7" s="337"/>
      <c r="CF7" s="337"/>
      <c r="CG7" s="337"/>
      <c r="CH7" s="337"/>
      <c r="CI7" s="337"/>
      <c r="CJ7" s="337"/>
      <c r="CK7" s="337"/>
      <c r="CL7" s="337"/>
      <c r="CM7" s="337"/>
      <c r="CN7" s="337"/>
      <c r="CO7" s="337"/>
      <c r="CP7" s="337"/>
      <c r="CQ7" s="337"/>
      <c r="CR7" s="337"/>
      <c r="CS7" s="337"/>
      <c r="CT7" s="335"/>
      <c r="CU7" s="338"/>
      <c r="CV7" s="338"/>
      <c r="CW7" s="338"/>
    </row>
    <row r="8" spans="1:101" ht="21" customHeight="1">
      <c r="A8" s="339"/>
      <c r="B8" s="340" t="s">
        <v>292</v>
      </c>
      <c r="C8" s="339"/>
      <c r="D8" s="339"/>
      <c r="E8" s="339"/>
      <c r="F8" s="339"/>
      <c r="G8" s="339"/>
      <c r="H8" s="339"/>
      <c r="I8" s="341"/>
      <c r="J8" s="342"/>
      <c r="K8" s="339"/>
      <c r="L8" s="343"/>
      <c r="M8" s="343"/>
      <c r="N8" s="343"/>
      <c r="O8" s="343"/>
      <c r="P8" s="343"/>
      <c r="Q8" s="343"/>
      <c r="R8" s="343"/>
      <c r="S8" s="343"/>
      <c r="T8" s="343"/>
      <c r="U8" s="344"/>
      <c r="V8" s="343"/>
      <c r="W8" s="343"/>
      <c r="X8" s="343"/>
      <c r="Y8" s="343"/>
      <c r="Z8" s="343"/>
      <c r="AA8" s="343"/>
      <c r="AB8" s="343"/>
      <c r="AC8" s="345"/>
      <c r="AD8" s="343"/>
      <c r="AE8" s="344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3"/>
      <c r="BG8" s="343"/>
      <c r="BH8" s="343"/>
      <c r="BI8" s="343"/>
      <c r="BJ8" s="343"/>
      <c r="BK8" s="343"/>
      <c r="BL8" s="343"/>
      <c r="BM8" s="343"/>
      <c r="BN8" s="343"/>
      <c r="BO8" s="343"/>
      <c r="BP8" s="343"/>
      <c r="BQ8" s="343"/>
      <c r="BR8" s="343"/>
      <c r="BS8" s="343"/>
      <c r="BT8" s="343"/>
      <c r="BU8" s="343"/>
      <c r="BV8" s="343"/>
      <c r="BW8" s="343"/>
      <c r="BX8" s="343"/>
      <c r="BY8" s="343"/>
      <c r="BZ8" s="343"/>
      <c r="CA8" s="343"/>
      <c r="CB8" s="343"/>
      <c r="CC8" s="343"/>
      <c r="CD8" s="343"/>
      <c r="CE8" s="343"/>
      <c r="CF8" s="343"/>
      <c r="CG8" s="343"/>
      <c r="CH8" s="343"/>
      <c r="CI8" s="343"/>
      <c r="CJ8" s="343"/>
      <c r="CK8" s="343"/>
      <c r="CL8" s="343"/>
      <c r="CM8" s="343"/>
      <c r="CN8" s="343"/>
      <c r="CO8" s="343"/>
      <c r="CP8" s="343"/>
      <c r="CQ8" s="343"/>
      <c r="CR8" s="343"/>
      <c r="CS8" s="343"/>
      <c r="CT8" s="343"/>
      <c r="CU8" s="346"/>
      <c r="CV8" s="346"/>
      <c r="CW8" s="346"/>
    </row>
    <row r="9" spans="1:101" ht="21" customHeight="1">
      <c r="A9" s="343"/>
      <c r="B9" s="347"/>
      <c r="C9" s="343"/>
      <c r="D9" s="343"/>
      <c r="E9" s="343"/>
      <c r="F9" s="343"/>
      <c r="G9" s="343"/>
      <c r="H9" s="343"/>
      <c r="I9" s="347"/>
      <c r="J9" s="342"/>
      <c r="K9" s="344"/>
      <c r="L9" s="345"/>
      <c r="M9" s="345"/>
      <c r="N9" s="345"/>
      <c r="O9" s="345"/>
      <c r="P9" s="345"/>
      <c r="Q9" s="345"/>
      <c r="R9" s="345"/>
      <c r="S9" s="345"/>
      <c r="T9" s="345"/>
      <c r="U9" s="344"/>
      <c r="V9" s="345"/>
      <c r="W9" s="345"/>
      <c r="X9" s="345"/>
      <c r="Y9" s="345"/>
      <c r="Z9" s="345"/>
      <c r="AA9" s="345"/>
      <c r="AB9" s="345"/>
      <c r="AC9" s="345"/>
      <c r="AD9" s="345"/>
      <c r="AE9" s="344"/>
      <c r="AF9" s="345"/>
      <c r="AG9" s="345"/>
      <c r="AH9" s="345"/>
      <c r="AI9" s="345"/>
      <c r="AJ9" s="345"/>
      <c r="AK9" s="345"/>
      <c r="AL9" s="345"/>
      <c r="AM9" s="345"/>
      <c r="AN9" s="344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4"/>
      <c r="BB9" s="345"/>
      <c r="BC9" s="345"/>
      <c r="BD9" s="345"/>
      <c r="BE9" s="345"/>
      <c r="BF9" s="345"/>
      <c r="BG9" s="345"/>
      <c r="BH9" s="345"/>
      <c r="BI9" s="345"/>
      <c r="BJ9" s="344"/>
      <c r="BK9" s="345"/>
      <c r="BL9" s="345"/>
      <c r="BM9" s="345"/>
      <c r="BN9" s="345"/>
      <c r="BO9" s="345"/>
      <c r="BP9" s="345"/>
      <c r="BQ9" s="345"/>
      <c r="BR9" s="345"/>
      <c r="BS9" s="345"/>
      <c r="BT9" s="344"/>
      <c r="BU9" s="345"/>
      <c r="BV9" s="345"/>
      <c r="BW9" s="345"/>
      <c r="BX9" s="345"/>
      <c r="BY9" s="345"/>
      <c r="BZ9" s="345"/>
      <c r="CA9" s="345"/>
      <c r="CB9" s="345"/>
      <c r="CC9" s="344"/>
      <c r="CD9" s="345"/>
      <c r="CE9" s="345"/>
      <c r="CF9" s="345"/>
      <c r="CG9" s="345"/>
      <c r="CH9" s="343"/>
      <c r="CI9" s="345"/>
      <c r="CJ9" s="345"/>
      <c r="CK9" s="343"/>
      <c r="CL9" s="343"/>
      <c r="CM9" s="344"/>
      <c r="CN9" s="343"/>
      <c r="CO9" s="343"/>
      <c r="CP9" s="343"/>
      <c r="CQ9" s="343"/>
      <c r="CR9" s="343"/>
      <c r="CS9" s="343"/>
      <c r="CT9" s="343"/>
      <c r="CU9" s="346"/>
      <c r="CV9" s="346"/>
      <c r="CW9" s="346"/>
    </row>
    <row r="10" spans="1:101" ht="21" customHeight="1">
      <c r="A10" s="339"/>
      <c r="B10" s="340" t="s">
        <v>239</v>
      </c>
      <c r="C10" s="339"/>
      <c r="D10" s="339"/>
      <c r="E10" s="339"/>
      <c r="F10" s="339"/>
      <c r="G10" s="339"/>
      <c r="H10" s="339"/>
      <c r="I10" s="341"/>
      <c r="J10" s="341"/>
      <c r="K10" s="341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343"/>
      <c r="CI10" s="343"/>
      <c r="CJ10" s="343"/>
      <c r="CK10" s="343"/>
      <c r="CL10" s="343"/>
      <c r="CM10" s="343"/>
      <c r="CN10" s="343"/>
      <c r="CO10" s="343"/>
      <c r="CP10" s="343"/>
      <c r="CQ10" s="343"/>
      <c r="CR10" s="343"/>
      <c r="CS10" s="343"/>
      <c r="CT10" s="343"/>
      <c r="CU10" s="346"/>
      <c r="CV10" s="346"/>
      <c r="CW10" s="346"/>
    </row>
    <row r="11" spans="1:101" ht="21" customHeight="1">
      <c r="A11" s="348"/>
      <c r="B11" s="349" t="s">
        <v>339</v>
      </c>
      <c r="C11" s="349" t="s">
        <v>340</v>
      </c>
      <c r="D11" s="349"/>
      <c r="E11" s="348" t="s">
        <v>341</v>
      </c>
      <c r="F11" s="348"/>
      <c r="G11" s="348" t="s">
        <v>341</v>
      </c>
      <c r="H11" s="349"/>
      <c r="I11" s="349" t="s">
        <v>342</v>
      </c>
      <c r="J11" s="350">
        <f t="shared" ref="J11:J12" si="0">SUM(K11:CS11)</f>
        <v>4243900</v>
      </c>
      <c r="K11" s="348">
        <v>41700</v>
      </c>
      <c r="L11" s="348">
        <v>24500</v>
      </c>
      <c r="M11" s="348">
        <v>29500</v>
      </c>
      <c r="N11" s="348">
        <v>22500</v>
      </c>
      <c r="O11" s="348">
        <v>32000</v>
      </c>
      <c r="P11" s="348">
        <v>78000</v>
      </c>
      <c r="Q11" s="348">
        <v>62000</v>
      </c>
      <c r="R11" s="348">
        <v>54000</v>
      </c>
      <c r="S11" s="348">
        <v>20500</v>
      </c>
      <c r="T11" s="348">
        <v>32000</v>
      </c>
      <c r="U11" s="348">
        <v>41700</v>
      </c>
      <c r="V11" s="348">
        <v>40000</v>
      </c>
      <c r="W11" s="348">
        <v>54000</v>
      </c>
      <c r="X11" s="348">
        <v>48500</v>
      </c>
      <c r="Y11" s="348">
        <v>21500</v>
      </c>
      <c r="Z11" s="348">
        <v>15000</v>
      </c>
      <c r="AA11" s="348">
        <v>34500</v>
      </c>
      <c r="AB11" s="348">
        <v>33500</v>
      </c>
      <c r="AC11" s="348">
        <v>24000</v>
      </c>
      <c r="AD11" s="348">
        <v>32500</v>
      </c>
      <c r="AE11" s="348">
        <v>37100</v>
      </c>
      <c r="AF11" s="348">
        <v>70500</v>
      </c>
      <c r="AG11" s="348">
        <v>165000</v>
      </c>
      <c r="AH11" s="348">
        <v>103500</v>
      </c>
      <c r="AI11" s="348">
        <v>43500</v>
      </c>
      <c r="AJ11" s="348">
        <v>107500</v>
      </c>
      <c r="AK11" s="348">
        <v>85500</v>
      </c>
      <c r="AL11" s="348">
        <v>118500</v>
      </c>
      <c r="AM11" s="348">
        <v>31500</v>
      </c>
      <c r="AN11" s="348">
        <v>55600</v>
      </c>
      <c r="AO11" s="348">
        <v>74500</v>
      </c>
      <c r="AP11" s="348">
        <v>111000</v>
      </c>
      <c r="AQ11" s="348">
        <v>51500</v>
      </c>
      <c r="AR11" s="348">
        <v>70500</v>
      </c>
      <c r="AS11" s="348">
        <v>27000</v>
      </c>
      <c r="AT11" s="348">
        <v>50000</v>
      </c>
      <c r="AU11" s="348">
        <v>69500</v>
      </c>
      <c r="AV11" s="348">
        <v>33500</v>
      </c>
      <c r="AW11" s="348">
        <v>33500</v>
      </c>
      <c r="AX11" s="348">
        <v>89500</v>
      </c>
      <c r="AY11" s="348">
        <v>29500</v>
      </c>
      <c r="AZ11" s="348">
        <v>100500</v>
      </c>
      <c r="BA11" s="348">
        <v>37100</v>
      </c>
      <c r="BB11" s="348">
        <v>71000</v>
      </c>
      <c r="BC11" s="348">
        <v>104000</v>
      </c>
      <c r="BD11" s="348">
        <v>49500</v>
      </c>
      <c r="BE11" s="348">
        <v>35500</v>
      </c>
      <c r="BF11" s="348">
        <v>41500</v>
      </c>
      <c r="BG11" s="348">
        <v>24500</v>
      </c>
      <c r="BH11" s="348">
        <v>51500</v>
      </c>
      <c r="BI11" s="348">
        <v>28500</v>
      </c>
      <c r="BJ11" s="348">
        <v>41700</v>
      </c>
      <c r="BK11" s="348">
        <v>44500</v>
      </c>
      <c r="BL11" s="348">
        <v>34000</v>
      </c>
      <c r="BM11" s="348">
        <v>70500</v>
      </c>
      <c r="BN11" s="348">
        <v>50500</v>
      </c>
      <c r="BO11" s="348">
        <v>51000</v>
      </c>
      <c r="BP11" s="348">
        <v>62500</v>
      </c>
      <c r="BQ11" s="348">
        <v>45000</v>
      </c>
      <c r="BR11" s="348">
        <v>39500</v>
      </c>
      <c r="BS11" s="348">
        <v>31500</v>
      </c>
      <c r="BT11" s="348">
        <v>37100</v>
      </c>
      <c r="BU11" s="348">
        <v>60000</v>
      </c>
      <c r="BV11" s="348">
        <v>57500</v>
      </c>
      <c r="BW11" s="348">
        <v>30000</v>
      </c>
      <c r="BX11" s="348">
        <v>42000</v>
      </c>
      <c r="BY11" s="348">
        <v>55000</v>
      </c>
      <c r="BZ11" s="348">
        <v>17500</v>
      </c>
      <c r="CA11" s="348">
        <v>18500</v>
      </c>
      <c r="CB11" s="348">
        <v>62000</v>
      </c>
      <c r="CC11" s="348">
        <v>41700</v>
      </c>
      <c r="CD11" s="348">
        <v>30500</v>
      </c>
      <c r="CE11" s="348">
        <v>39000</v>
      </c>
      <c r="CF11" s="348">
        <v>91000</v>
      </c>
      <c r="CG11" s="348">
        <v>25500</v>
      </c>
      <c r="CH11" s="348">
        <v>9000</v>
      </c>
      <c r="CI11" s="348">
        <v>15000</v>
      </c>
      <c r="CJ11" s="348">
        <v>68000</v>
      </c>
      <c r="CK11" s="348">
        <v>49500</v>
      </c>
      <c r="CL11" s="348">
        <v>36500</v>
      </c>
      <c r="CM11" s="348">
        <v>23200</v>
      </c>
      <c r="CN11" s="348">
        <v>44000</v>
      </c>
      <c r="CO11" s="348">
        <v>56000</v>
      </c>
      <c r="CP11" s="348">
        <v>31500</v>
      </c>
      <c r="CQ11" s="348">
        <v>69000</v>
      </c>
      <c r="CR11" s="348">
        <v>20500</v>
      </c>
      <c r="CS11" s="348"/>
      <c r="CT11" s="348"/>
      <c r="CU11" s="351"/>
      <c r="CV11" s="351"/>
      <c r="CW11" s="351"/>
    </row>
    <row r="12" spans="1:101" ht="21" customHeight="1">
      <c r="A12" s="339"/>
      <c r="B12" s="352" t="s">
        <v>343</v>
      </c>
      <c r="C12" s="352" t="s">
        <v>344</v>
      </c>
      <c r="D12" s="352"/>
      <c r="E12" s="353" t="s">
        <v>341</v>
      </c>
      <c r="F12" s="353" t="s">
        <v>341</v>
      </c>
      <c r="G12" s="352"/>
      <c r="H12" s="352"/>
      <c r="I12" s="352" t="s">
        <v>345</v>
      </c>
      <c r="J12" s="354">
        <f t="shared" si="0"/>
        <v>1892000</v>
      </c>
      <c r="K12" s="353"/>
      <c r="L12" s="353">
        <v>35200</v>
      </c>
      <c r="M12" s="353">
        <v>11000</v>
      </c>
      <c r="N12" s="353">
        <v>11000</v>
      </c>
      <c r="O12" s="353">
        <v>15400</v>
      </c>
      <c r="P12" s="353">
        <v>13200</v>
      </c>
      <c r="Q12" s="353">
        <v>11000</v>
      </c>
      <c r="R12" s="353">
        <v>13200</v>
      </c>
      <c r="S12" s="353">
        <v>11000</v>
      </c>
      <c r="T12" s="353">
        <v>11000</v>
      </c>
      <c r="U12" s="353"/>
      <c r="V12" s="353">
        <v>17600</v>
      </c>
      <c r="W12" s="353">
        <v>50600</v>
      </c>
      <c r="X12" s="353">
        <v>88000</v>
      </c>
      <c r="Y12" s="353">
        <v>13200</v>
      </c>
      <c r="Z12" s="353">
        <v>15400</v>
      </c>
      <c r="AA12" s="353">
        <v>17600</v>
      </c>
      <c r="AB12" s="353">
        <v>36300</v>
      </c>
      <c r="AC12" s="353">
        <v>37400</v>
      </c>
      <c r="AD12" s="353">
        <v>36300</v>
      </c>
      <c r="AE12" s="353"/>
      <c r="AF12" s="353">
        <v>17600</v>
      </c>
      <c r="AG12" s="353">
        <v>39600</v>
      </c>
      <c r="AH12" s="353">
        <v>55000</v>
      </c>
      <c r="AI12" s="353">
        <v>44000</v>
      </c>
      <c r="AJ12" s="353">
        <v>50600</v>
      </c>
      <c r="AK12" s="353">
        <v>55000</v>
      </c>
      <c r="AL12" s="353">
        <v>79200</v>
      </c>
      <c r="AM12" s="353">
        <v>33000</v>
      </c>
      <c r="AN12" s="353"/>
      <c r="AO12" s="353">
        <v>26400</v>
      </c>
      <c r="AP12" s="353">
        <v>30800</v>
      </c>
      <c r="AQ12" s="353">
        <v>35200</v>
      </c>
      <c r="AR12" s="353">
        <v>70400</v>
      </c>
      <c r="AS12" s="353">
        <v>17600</v>
      </c>
      <c r="AT12" s="353">
        <v>35200</v>
      </c>
      <c r="AU12" s="353">
        <v>28600</v>
      </c>
      <c r="AV12" s="353">
        <v>17600</v>
      </c>
      <c r="AW12" s="353">
        <v>33000</v>
      </c>
      <c r="AX12" s="353">
        <v>22000</v>
      </c>
      <c r="AY12" s="353">
        <v>13200</v>
      </c>
      <c r="AZ12" s="353">
        <v>13200</v>
      </c>
      <c r="BA12" s="353"/>
      <c r="BB12" s="353">
        <v>37400</v>
      </c>
      <c r="BC12" s="353">
        <v>47300</v>
      </c>
      <c r="BD12" s="353">
        <v>13200</v>
      </c>
      <c r="BE12" s="353">
        <v>13200</v>
      </c>
      <c r="BF12" s="353">
        <v>13200</v>
      </c>
      <c r="BG12" s="353">
        <v>13200</v>
      </c>
      <c r="BH12" s="353">
        <v>13200</v>
      </c>
      <c r="BI12" s="353">
        <v>13200</v>
      </c>
      <c r="BJ12" s="353"/>
      <c r="BK12" s="353">
        <v>13200</v>
      </c>
      <c r="BL12" s="353">
        <v>17600</v>
      </c>
      <c r="BM12" s="353">
        <v>13200</v>
      </c>
      <c r="BN12" s="353">
        <v>13200</v>
      </c>
      <c r="BO12" s="353">
        <v>13200</v>
      </c>
      <c r="BP12" s="353">
        <v>35200</v>
      </c>
      <c r="BQ12" s="353">
        <v>13200</v>
      </c>
      <c r="BR12" s="353">
        <v>13200</v>
      </c>
      <c r="BS12" s="353">
        <v>13200</v>
      </c>
      <c r="BT12" s="353"/>
      <c r="BU12" s="353">
        <v>35200</v>
      </c>
      <c r="BV12" s="353">
        <v>15400</v>
      </c>
      <c r="BW12" s="353">
        <v>11000</v>
      </c>
      <c r="BX12" s="353">
        <v>11000</v>
      </c>
      <c r="BY12" s="353">
        <v>26400</v>
      </c>
      <c r="BZ12" s="353">
        <v>27500</v>
      </c>
      <c r="CA12" s="353">
        <v>6600</v>
      </c>
      <c r="CB12" s="353">
        <v>11000</v>
      </c>
      <c r="CC12" s="353"/>
      <c r="CD12" s="353">
        <v>17600</v>
      </c>
      <c r="CE12" s="353">
        <v>11000</v>
      </c>
      <c r="CF12" s="353">
        <v>63800</v>
      </c>
      <c r="CG12" s="353">
        <v>11000</v>
      </c>
      <c r="CH12" s="353">
        <v>8800</v>
      </c>
      <c r="CI12" s="353">
        <v>8800</v>
      </c>
      <c r="CJ12" s="353">
        <v>11000</v>
      </c>
      <c r="CK12" s="353">
        <v>17600</v>
      </c>
      <c r="CL12" s="353">
        <v>17600</v>
      </c>
      <c r="CM12" s="353"/>
      <c r="CN12" s="353">
        <v>11000</v>
      </c>
      <c r="CO12" s="353">
        <v>11000</v>
      </c>
      <c r="CP12" s="353">
        <v>11000</v>
      </c>
      <c r="CQ12" s="353">
        <v>66000</v>
      </c>
      <c r="CR12" s="353">
        <v>11000</v>
      </c>
      <c r="CS12" s="343"/>
      <c r="CT12" s="343"/>
      <c r="CU12" s="346"/>
      <c r="CV12" s="346"/>
      <c r="CW12" s="346"/>
    </row>
    <row r="13" spans="1:101" ht="21" customHeight="1">
      <c r="A13" s="339"/>
      <c r="B13" s="347"/>
      <c r="C13" s="339"/>
      <c r="D13" s="339"/>
      <c r="E13" s="339"/>
      <c r="F13" s="339"/>
      <c r="G13" s="339"/>
      <c r="H13" s="339"/>
      <c r="I13" s="341"/>
      <c r="J13" s="342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43"/>
      <c r="CA13" s="343"/>
      <c r="CB13" s="343"/>
      <c r="CC13" s="343"/>
      <c r="CD13" s="343"/>
      <c r="CE13" s="343"/>
      <c r="CF13" s="343"/>
      <c r="CG13" s="343"/>
      <c r="CH13" s="343"/>
      <c r="CI13" s="343"/>
      <c r="CJ13" s="343"/>
      <c r="CK13" s="343"/>
      <c r="CL13" s="343"/>
      <c r="CM13" s="343"/>
      <c r="CN13" s="343"/>
      <c r="CO13" s="343"/>
      <c r="CP13" s="343"/>
      <c r="CQ13" s="343"/>
      <c r="CR13" s="343"/>
      <c r="CS13" s="343"/>
      <c r="CT13" s="343"/>
      <c r="CU13" s="346"/>
      <c r="CV13" s="346"/>
      <c r="CW13" s="346"/>
    </row>
    <row r="14" spans="1:101" ht="21" customHeight="1">
      <c r="A14" s="339"/>
      <c r="B14" s="340" t="s">
        <v>222</v>
      </c>
      <c r="C14" s="339"/>
      <c r="D14" s="339"/>
      <c r="E14" s="339"/>
      <c r="F14" s="339"/>
      <c r="G14" s="339"/>
      <c r="H14" s="339"/>
      <c r="I14" s="341"/>
      <c r="J14" s="342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43"/>
      <c r="CA14" s="343"/>
      <c r="CB14" s="343"/>
      <c r="CC14" s="343"/>
      <c r="CD14" s="343"/>
      <c r="CE14" s="343"/>
      <c r="CF14" s="343"/>
      <c r="CG14" s="343"/>
      <c r="CH14" s="343"/>
      <c r="CI14" s="343"/>
      <c r="CJ14" s="343"/>
      <c r="CK14" s="343"/>
      <c r="CL14" s="343"/>
      <c r="CM14" s="343"/>
      <c r="CN14" s="343"/>
      <c r="CO14" s="343"/>
      <c r="CP14" s="343"/>
      <c r="CQ14" s="343"/>
      <c r="CR14" s="343"/>
      <c r="CS14" s="343"/>
      <c r="CT14" s="343"/>
      <c r="CU14" s="346"/>
      <c r="CV14" s="346"/>
      <c r="CW14" s="346"/>
    </row>
    <row r="15" spans="1:101" ht="21" customHeight="1">
      <c r="A15" s="355"/>
      <c r="B15" s="356" t="s">
        <v>346</v>
      </c>
      <c r="C15" s="356" t="s">
        <v>347</v>
      </c>
      <c r="D15" s="356"/>
      <c r="E15" s="357" t="s">
        <v>341</v>
      </c>
      <c r="F15" s="356"/>
      <c r="G15" s="357" t="s">
        <v>341</v>
      </c>
      <c r="H15" s="356"/>
      <c r="I15" s="356" t="s">
        <v>348</v>
      </c>
      <c r="J15" s="358">
        <f t="shared" ref="J15:J16" si="1">K15+U15+AE15+AN15+BA15+BJ15+BT15+CC15+CM15</f>
        <v>17400000</v>
      </c>
      <c r="K15" s="344">
        <f t="shared" ref="K15:K16" si="2">11529*200</f>
        <v>2305800</v>
      </c>
      <c r="L15" s="344"/>
      <c r="M15" s="344"/>
      <c r="N15" s="344"/>
      <c r="O15" s="344"/>
      <c r="P15" s="344"/>
      <c r="Q15" s="344"/>
      <c r="R15" s="344"/>
      <c r="S15" s="344"/>
      <c r="T15" s="344"/>
      <c r="U15" s="344">
        <f t="shared" ref="U15:U16" si="3">10148*200</f>
        <v>2029600</v>
      </c>
      <c r="V15" s="344"/>
      <c r="W15" s="344"/>
      <c r="X15" s="344"/>
      <c r="Y15" s="344"/>
      <c r="Z15" s="344"/>
      <c r="AA15" s="344"/>
      <c r="AB15" s="344"/>
      <c r="AC15" s="344"/>
      <c r="AD15" s="344"/>
      <c r="AE15" s="344">
        <f t="shared" ref="AE15:AE16" si="4">16931*200</f>
        <v>3386200</v>
      </c>
      <c r="AF15" s="344"/>
      <c r="AG15" s="344"/>
      <c r="AH15" s="344"/>
      <c r="AI15" s="344"/>
      <c r="AJ15" s="344"/>
      <c r="AK15" s="344"/>
      <c r="AL15" s="344"/>
      <c r="AM15" s="344"/>
      <c r="AN15" s="344">
        <f t="shared" ref="AN15:AN16" si="5">12397*200</f>
        <v>2479400</v>
      </c>
      <c r="AO15" s="34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344"/>
      <c r="BA15" s="344">
        <f t="shared" ref="BA15:BA16" si="6">6810*200</f>
        <v>1362000</v>
      </c>
      <c r="BB15" s="344"/>
      <c r="BC15" s="344"/>
      <c r="BD15" s="344"/>
      <c r="BE15" s="344"/>
      <c r="BF15" s="344"/>
      <c r="BG15" s="344"/>
      <c r="BH15" s="344"/>
      <c r="BI15" s="344"/>
      <c r="BJ15" s="344">
        <f t="shared" ref="BJ15:BJ16" si="7">12864*200</f>
        <v>2572800</v>
      </c>
      <c r="BK15" s="344"/>
      <c r="BL15" s="344"/>
      <c r="BM15" s="344"/>
      <c r="BN15" s="344"/>
      <c r="BO15" s="344"/>
      <c r="BP15" s="344"/>
      <c r="BQ15" s="344"/>
      <c r="BR15" s="344"/>
      <c r="BS15" s="344"/>
      <c r="BT15" s="344">
        <f t="shared" ref="BT15:BT16" si="8">8250*200</f>
        <v>1650000</v>
      </c>
      <c r="BU15" s="344"/>
      <c r="BV15" s="344"/>
      <c r="BW15" s="344"/>
      <c r="BX15" s="344"/>
      <c r="BY15" s="344"/>
      <c r="BZ15" s="344"/>
      <c r="CA15" s="344"/>
      <c r="CB15" s="344"/>
      <c r="CC15" s="344">
        <f t="shared" ref="CC15:CC16" si="9">6230*200</f>
        <v>1246000</v>
      </c>
      <c r="CD15" s="344"/>
      <c r="CE15" s="344"/>
      <c r="CF15" s="344"/>
      <c r="CG15" s="344"/>
      <c r="CH15" s="344"/>
      <c r="CI15" s="344"/>
      <c r="CJ15" s="344"/>
      <c r="CK15" s="344"/>
      <c r="CL15" s="344"/>
      <c r="CM15" s="344">
        <f t="shared" ref="CM15:CM16" si="10">1841*200</f>
        <v>368200</v>
      </c>
      <c r="CN15" s="344"/>
      <c r="CO15" s="344"/>
      <c r="CP15" s="344"/>
      <c r="CQ15" s="344"/>
      <c r="CR15" s="344"/>
      <c r="CS15" s="344"/>
      <c r="CT15" s="344"/>
      <c r="CU15" s="308"/>
      <c r="CV15" s="308"/>
      <c r="CW15" s="308"/>
    </row>
    <row r="16" spans="1:101" ht="21" customHeight="1">
      <c r="A16" s="355"/>
      <c r="B16" s="356"/>
      <c r="C16" s="356" t="s">
        <v>326</v>
      </c>
      <c r="D16" s="356"/>
      <c r="E16" s="357" t="s">
        <v>341</v>
      </c>
      <c r="F16" s="356"/>
      <c r="G16" s="357" t="s">
        <v>341</v>
      </c>
      <c r="H16" s="356"/>
      <c r="I16" s="356" t="s">
        <v>349</v>
      </c>
      <c r="J16" s="358">
        <f t="shared" si="1"/>
        <v>17400000</v>
      </c>
      <c r="K16" s="344">
        <f t="shared" si="2"/>
        <v>2305800</v>
      </c>
      <c r="L16" s="344"/>
      <c r="M16" s="344"/>
      <c r="N16" s="344"/>
      <c r="O16" s="344"/>
      <c r="P16" s="344"/>
      <c r="Q16" s="344"/>
      <c r="R16" s="344"/>
      <c r="S16" s="344"/>
      <c r="T16" s="344"/>
      <c r="U16" s="344">
        <f t="shared" si="3"/>
        <v>2029600</v>
      </c>
      <c r="V16" s="344"/>
      <c r="W16" s="344"/>
      <c r="X16" s="344"/>
      <c r="Y16" s="344"/>
      <c r="Z16" s="344"/>
      <c r="AA16" s="344"/>
      <c r="AB16" s="344"/>
      <c r="AC16" s="344"/>
      <c r="AD16" s="344"/>
      <c r="AE16" s="344">
        <f t="shared" si="4"/>
        <v>3386200</v>
      </c>
      <c r="AF16" s="344"/>
      <c r="AG16" s="344"/>
      <c r="AH16" s="344"/>
      <c r="AI16" s="344"/>
      <c r="AJ16" s="344"/>
      <c r="AK16" s="344"/>
      <c r="AL16" s="344"/>
      <c r="AM16" s="344"/>
      <c r="AN16" s="344">
        <f t="shared" si="5"/>
        <v>2479400</v>
      </c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>
        <f t="shared" si="6"/>
        <v>1362000</v>
      </c>
      <c r="BB16" s="344"/>
      <c r="BC16" s="344"/>
      <c r="BD16" s="344"/>
      <c r="BE16" s="344"/>
      <c r="BF16" s="344"/>
      <c r="BG16" s="344"/>
      <c r="BH16" s="344"/>
      <c r="BI16" s="344"/>
      <c r="BJ16" s="344">
        <f t="shared" si="7"/>
        <v>2572800</v>
      </c>
      <c r="BK16" s="344"/>
      <c r="BL16" s="344"/>
      <c r="BM16" s="344"/>
      <c r="BN16" s="344"/>
      <c r="BO16" s="344"/>
      <c r="BP16" s="344"/>
      <c r="BQ16" s="344"/>
      <c r="BR16" s="344"/>
      <c r="BS16" s="344"/>
      <c r="BT16" s="344">
        <f t="shared" si="8"/>
        <v>1650000</v>
      </c>
      <c r="BU16" s="344"/>
      <c r="BV16" s="344"/>
      <c r="BW16" s="344"/>
      <c r="BX16" s="344"/>
      <c r="BY16" s="344"/>
      <c r="BZ16" s="344"/>
      <c r="CA16" s="344"/>
      <c r="CB16" s="344"/>
      <c r="CC16" s="344">
        <f t="shared" si="9"/>
        <v>1246000</v>
      </c>
      <c r="CD16" s="344"/>
      <c r="CE16" s="344"/>
      <c r="CF16" s="344"/>
      <c r="CG16" s="344"/>
      <c r="CH16" s="344"/>
      <c r="CI16" s="344"/>
      <c r="CJ16" s="344"/>
      <c r="CK16" s="344"/>
      <c r="CL16" s="344"/>
      <c r="CM16" s="344">
        <f t="shared" si="10"/>
        <v>368200</v>
      </c>
      <c r="CN16" s="344"/>
      <c r="CO16" s="344"/>
      <c r="CP16" s="344"/>
      <c r="CQ16" s="344"/>
      <c r="CR16" s="344"/>
      <c r="CS16" s="344"/>
      <c r="CT16" s="344"/>
      <c r="CU16" s="308"/>
      <c r="CV16" s="308"/>
      <c r="CW16" s="308"/>
    </row>
    <row r="17" spans="1:101" ht="21" customHeight="1">
      <c r="A17" s="355"/>
      <c r="B17" s="359" t="s">
        <v>350</v>
      </c>
      <c r="C17" s="360" t="s">
        <v>347</v>
      </c>
      <c r="D17" s="360"/>
      <c r="E17" s="343" t="s">
        <v>341</v>
      </c>
      <c r="F17" s="360"/>
      <c r="G17" s="360"/>
      <c r="H17" s="360"/>
      <c r="I17" s="360" t="s">
        <v>351</v>
      </c>
      <c r="J17" s="358">
        <f>CS17</f>
        <v>800000</v>
      </c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4"/>
      <c r="BD17" s="344"/>
      <c r="BE17" s="344"/>
      <c r="BF17" s="344"/>
      <c r="BG17" s="344"/>
      <c r="BH17" s="344"/>
      <c r="BI17" s="344"/>
      <c r="BJ17" s="344"/>
      <c r="BK17" s="344"/>
      <c r="BL17" s="344"/>
      <c r="BM17" s="344"/>
      <c r="BN17" s="344"/>
      <c r="BO17" s="344"/>
      <c r="BP17" s="344"/>
      <c r="BQ17" s="344"/>
      <c r="BR17" s="344"/>
      <c r="BS17" s="344"/>
      <c r="BT17" s="344"/>
      <c r="BU17" s="344"/>
      <c r="BV17" s="344"/>
      <c r="BW17" s="344"/>
      <c r="BX17" s="344"/>
      <c r="BY17" s="344"/>
      <c r="BZ17" s="344"/>
      <c r="CA17" s="344"/>
      <c r="CB17" s="344"/>
      <c r="CC17" s="344"/>
      <c r="CD17" s="344"/>
      <c r="CE17" s="344"/>
      <c r="CF17" s="344"/>
      <c r="CG17" s="344"/>
      <c r="CH17" s="344"/>
      <c r="CI17" s="344"/>
      <c r="CJ17" s="344"/>
      <c r="CK17" s="344"/>
      <c r="CL17" s="344"/>
      <c r="CM17" s="344"/>
      <c r="CN17" s="344"/>
      <c r="CO17" s="344"/>
      <c r="CP17" s="344"/>
      <c r="CQ17" s="344"/>
      <c r="CR17" s="344"/>
      <c r="CS17" s="344">
        <v>800000</v>
      </c>
      <c r="CT17" s="344"/>
      <c r="CU17" s="308"/>
      <c r="CV17" s="308"/>
      <c r="CW17" s="308"/>
    </row>
    <row r="18" spans="1:101" ht="21" customHeight="1">
      <c r="A18" s="355"/>
      <c r="B18" s="361" t="s">
        <v>352</v>
      </c>
      <c r="C18" s="361" t="s">
        <v>353</v>
      </c>
      <c r="D18" s="361"/>
      <c r="E18" s="353" t="s">
        <v>341</v>
      </c>
      <c r="F18" s="361"/>
      <c r="G18" s="361"/>
      <c r="H18" s="361"/>
      <c r="I18" s="361" t="s">
        <v>354</v>
      </c>
      <c r="J18" s="358">
        <f t="shared" ref="J18:J19" si="11">CT18</f>
        <v>50000</v>
      </c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44"/>
      <c r="BR18" s="344"/>
      <c r="BS18" s="344"/>
      <c r="BT18" s="344"/>
      <c r="BU18" s="344"/>
      <c r="BV18" s="344"/>
      <c r="BW18" s="344"/>
      <c r="BX18" s="344"/>
      <c r="BY18" s="344"/>
      <c r="BZ18" s="344"/>
      <c r="CA18" s="344"/>
      <c r="CB18" s="344"/>
      <c r="CC18" s="344"/>
      <c r="CD18" s="344"/>
      <c r="CE18" s="344"/>
      <c r="CF18" s="344"/>
      <c r="CG18" s="344"/>
      <c r="CH18" s="344"/>
      <c r="CI18" s="344"/>
      <c r="CJ18" s="344"/>
      <c r="CK18" s="344"/>
      <c r="CL18" s="344"/>
      <c r="CM18" s="344"/>
      <c r="CN18" s="344"/>
      <c r="CO18" s="344"/>
      <c r="CP18" s="344"/>
      <c r="CQ18" s="344"/>
      <c r="CR18" s="344"/>
      <c r="CS18" s="344"/>
      <c r="CT18" s="344">
        <v>50000</v>
      </c>
      <c r="CU18" s="308"/>
      <c r="CV18" s="308"/>
      <c r="CW18" s="308"/>
    </row>
    <row r="19" spans="1:101" ht="21" customHeight="1">
      <c r="A19" s="355"/>
      <c r="B19" s="361" t="s">
        <v>355</v>
      </c>
      <c r="C19" s="361" t="s">
        <v>356</v>
      </c>
      <c r="D19" s="361"/>
      <c r="E19" s="353" t="s">
        <v>341</v>
      </c>
      <c r="F19" s="361"/>
      <c r="G19" s="361"/>
      <c r="H19" s="361"/>
      <c r="I19" s="361" t="s">
        <v>357</v>
      </c>
      <c r="J19" s="358">
        <f t="shared" si="11"/>
        <v>19600</v>
      </c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344"/>
      <c r="BA19" s="344"/>
      <c r="BB19" s="344"/>
      <c r="BC19" s="344"/>
      <c r="BD19" s="344"/>
      <c r="BE19" s="344"/>
      <c r="BF19" s="344"/>
      <c r="BG19" s="344"/>
      <c r="BH19" s="344"/>
      <c r="BI19" s="344"/>
      <c r="BJ19" s="344"/>
      <c r="BK19" s="344"/>
      <c r="BL19" s="344"/>
      <c r="BM19" s="344"/>
      <c r="BN19" s="344"/>
      <c r="BO19" s="344"/>
      <c r="BP19" s="344"/>
      <c r="BQ19" s="344"/>
      <c r="BR19" s="344"/>
      <c r="BS19" s="344"/>
      <c r="BT19" s="344"/>
      <c r="BU19" s="344"/>
      <c r="BV19" s="344"/>
      <c r="BW19" s="344"/>
      <c r="BX19" s="344"/>
      <c r="BY19" s="344"/>
      <c r="BZ19" s="344"/>
      <c r="CA19" s="344"/>
      <c r="CB19" s="344"/>
      <c r="CC19" s="344"/>
      <c r="CD19" s="344"/>
      <c r="CE19" s="344"/>
      <c r="CF19" s="344"/>
      <c r="CG19" s="344"/>
      <c r="CH19" s="344"/>
      <c r="CI19" s="344"/>
      <c r="CJ19" s="344"/>
      <c r="CK19" s="344"/>
      <c r="CL19" s="344"/>
      <c r="CM19" s="344"/>
      <c r="CN19" s="344"/>
      <c r="CO19" s="344"/>
      <c r="CP19" s="344"/>
      <c r="CQ19" s="344"/>
      <c r="CR19" s="344"/>
      <c r="CS19" s="344"/>
      <c r="CT19" s="344">
        <v>19600</v>
      </c>
      <c r="CU19" s="308"/>
      <c r="CV19" s="308"/>
      <c r="CW19" s="308"/>
    </row>
    <row r="20" spans="1:101" ht="21" customHeight="1">
      <c r="A20" s="362"/>
      <c r="B20" s="363"/>
      <c r="C20" s="362"/>
      <c r="D20" s="362"/>
      <c r="E20" s="362"/>
      <c r="F20" s="362"/>
      <c r="G20" s="362"/>
      <c r="H20" s="362"/>
      <c r="I20" s="364"/>
      <c r="J20" s="365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6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  <c r="AZ20" s="366"/>
      <c r="BA20" s="366"/>
      <c r="BB20" s="366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366"/>
      <c r="BT20" s="366"/>
      <c r="BU20" s="366"/>
      <c r="BV20" s="366"/>
      <c r="BW20" s="366"/>
      <c r="BX20" s="366"/>
      <c r="BY20" s="366"/>
      <c r="BZ20" s="366"/>
      <c r="CA20" s="366"/>
      <c r="CB20" s="366"/>
      <c r="CC20" s="366"/>
      <c r="CD20" s="366"/>
      <c r="CE20" s="366"/>
      <c r="CF20" s="366"/>
      <c r="CG20" s="366"/>
      <c r="CH20" s="366"/>
      <c r="CI20" s="366"/>
      <c r="CJ20" s="366"/>
      <c r="CK20" s="366"/>
      <c r="CL20" s="366"/>
      <c r="CM20" s="366"/>
      <c r="CN20" s="366"/>
      <c r="CO20" s="366"/>
      <c r="CP20" s="366"/>
      <c r="CQ20" s="366"/>
      <c r="CR20" s="366"/>
      <c r="CS20" s="366"/>
      <c r="CT20" s="366"/>
      <c r="CU20" s="308"/>
      <c r="CV20" s="308"/>
      <c r="CW20" s="308"/>
    </row>
    <row r="21" spans="1:101" ht="21" customHeight="1">
      <c r="A21" s="418" t="s">
        <v>236</v>
      </c>
      <c r="B21" s="367" t="s">
        <v>276</v>
      </c>
      <c r="C21" s="368"/>
      <c r="D21" s="368"/>
      <c r="E21" s="368"/>
      <c r="F21" s="368"/>
      <c r="G21" s="368"/>
      <c r="H21" s="368"/>
      <c r="I21" s="369"/>
      <c r="J21" s="369">
        <f t="shared" ref="J21:CT21" si="12">SUM(J11)</f>
        <v>4243900</v>
      </c>
      <c r="K21" s="369">
        <f t="shared" si="12"/>
        <v>41700</v>
      </c>
      <c r="L21" s="369">
        <f t="shared" si="12"/>
        <v>24500</v>
      </c>
      <c r="M21" s="369">
        <f t="shared" si="12"/>
        <v>29500</v>
      </c>
      <c r="N21" s="369">
        <f t="shared" si="12"/>
        <v>22500</v>
      </c>
      <c r="O21" s="369">
        <f t="shared" si="12"/>
        <v>32000</v>
      </c>
      <c r="P21" s="369">
        <f t="shared" si="12"/>
        <v>78000</v>
      </c>
      <c r="Q21" s="369">
        <f t="shared" si="12"/>
        <v>62000</v>
      </c>
      <c r="R21" s="369">
        <f t="shared" si="12"/>
        <v>54000</v>
      </c>
      <c r="S21" s="369">
        <f t="shared" si="12"/>
        <v>20500</v>
      </c>
      <c r="T21" s="369">
        <f t="shared" si="12"/>
        <v>32000</v>
      </c>
      <c r="U21" s="369">
        <f t="shared" si="12"/>
        <v>41700</v>
      </c>
      <c r="V21" s="369">
        <f t="shared" si="12"/>
        <v>40000</v>
      </c>
      <c r="W21" s="369">
        <f t="shared" si="12"/>
        <v>54000</v>
      </c>
      <c r="X21" s="369">
        <f t="shared" si="12"/>
        <v>48500</v>
      </c>
      <c r="Y21" s="369">
        <f t="shared" si="12"/>
        <v>21500</v>
      </c>
      <c r="Z21" s="369">
        <f t="shared" si="12"/>
        <v>15000</v>
      </c>
      <c r="AA21" s="369">
        <f t="shared" si="12"/>
        <v>34500</v>
      </c>
      <c r="AB21" s="369">
        <f t="shared" si="12"/>
        <v>33500</v>
      </c>
      <c r="AC21" s="369">
        <f t="shared" si="12"/>
        <v>24000</v>
      </c>
      <c r="AD21" s="369">
        <f t="shared" si="12"/>
        <v>32500</v>
      </c>
      <c r="AE21" s="369">
        <f t="shared" si="12"/>
        <v>37100</v>
      </c>
      <c r="AF21" s="369">
        <f t="shared" si="12"/>
        <v>70500</v>
      </c>
      <c r="AG21" s="369">
        <f t="shared" si="12"/>
        <v>165000</v>
      </c>
      <c r="AH21" s="369">
        <f t="shared" si="12"/>
        <v>103500</v>
      </c>
      <c r="AI21" s="369">
        <f t="shared" si="12"/>
        <v>43500</v>
      </c>
      <c r="AJ21" s="369">
        <f t="shared" si="12"/>
        <v>107500</v>
      </c>
      <c r="AK21" s="369">
        <f t="shared" si="12"/>
        <v>85500</v>
      </c>
      <c r="AL21" s="369">
        <f t="shared" si="12"/>
        <v>118500</v>
      </c>
      <c r="AM21" s="369">
        <f t="shared" si="12"/>
        <v>31500</v>
      </c>
      <c r="AN21" s="369">
        <f t="shared" si="12"/>
        <v>55600</v>
      </c>
      <c r="AO21" s="369">
        <f t="shared" si="12"/>
        <v>74500</v>
      </c>
      <c r="AP21" s="369">
        <f t="shared" si="12"/>
        <v>111000</v>
      </c>
      <c r="AQ21" s="369">
        <f t="shared" si="12"/>
        <v>51500</v>
      </c>
      <c r="AR21" s="369">
        <f t="shared" si="12"/>
        <v>70500</v>
      </c>
      <c r="AS21" s="369">
        <f t="shared" si="12"/>
        <v>27000</v>
      </c>
      <c r="AT21" s="369">
        <f t="shared" si="12"/>
        <v>50000</v>
      </c>
      <c r="AU21" s="369">
        <f t="shared" si="12"/>
        <v>69500</v>
      </c>
      <c r="AV21" s="369">
        <f t="shared" si="12"/>
        <v>33500</v>
      </c>
      <c r="AW21" s="369">
        <f t="shared" si="12"/>
        <v>33500</v>
      </c>
      <c r="AX21" s="369">
        <f t="shared" si="12"/>
        <v>89500</v>
      </c>
      <c r="AY21" s="369">
        <f t="shared" si="12"/>
        <v>29500</v>
      </c>
      <c r="AZ21" s="369">
        <f t="shared" si="12"/>
        <v>100500</v>
      </c>
      <c r="BA21" s="369">
        <f t="shared" si="12"/>
        <v>37100</v>
      </c>
      <c r="BB21" s="369">
        <f t="shared" si="12"/>
        <v>71000</v>
      </c>
      <c r="BC21" s="369">
        <f t="shared" si="12"/>
        <v>104000</v>
      </c>
      <c r="BD21" s="369">
        <f t="shared" si="12"/>
        <v>49500</v>
      </c>
      <c r="BE21" s="369">
        <f t="shared" si="12"/>
        <v>35500</v>
      </c>
      <c r="BF21" s="369">
        <f t="shared" si="12"/>
        <v>41500</v>
      </c>
      <c r="BG21" s="369">
        <f t="shared" si="12"/>
        <v>24500</v>
      </c>
      <c r="BH21" s="369">
        <f t="shared" si="12"/>
        <v>51500</v>
      </c>
      <c r="BI21" s="369">
        <f t="shared" si="12"/>
        <v>28500</v>
      </c>
      <c r="BJ21" s="369">
        <f t="shared" si="12"/>
        <v>41700</v>
      </c>
      <c r="BK21" s="369">
        <f t="shared" si="12"/>
        <v>44500</v>
      </c>
      <c r="BL21" s="369">
        <f t="shared" si="12"/>
        <v>34000</v>
      </c>
      <c r="BM21" s="369">
        <f t="shared" si="12"/>
        <v>70500</v>
      </c>
      <c r="BN21" s="369">
        <f t="shared" si="12"/>
        <v>50500</v>
      </c>
      <c r="BO21" s="369">
        <f t="shared" si="12"/>
        <v>51000</v>
      </c>
      <c r="BP21" s="369">
        <f t="shared" si="12"/>
        <v>62500</v>
      </c>
      <c r="BQ21" s="369">
        <f t="shared" si="12"/>
        <v>45000</v>
      </c>
      <c r="BR21" s="369">
        <f t="shared" si="12"/>
        <v>39500</v>
      </c>
      <c r="BS21" s="369">
        <f t="shared" si="12"/>
        <v>31500</v>
      </c>
      <c r="BT21" s="369">
        <f t="shared" si="12"/>
        <v>37100</v>
      </c>
      <c r="BU21" s="369">
        <f t="shared" si="12"/>
        <v>60000</v>
      </c>
      <c r="BV21" s="369">
        <f t="shared" si="12"/>
        <v>57500</v>
      </c>
      <c r="BW21" s="369">
        <f t="shared" si="12"/>
        <v>30000</v>
      </c>
      <c r="BX21" s="369">
        <f t="shared" si="12"/>
        <v>42000</v>
      </c>
      <c r="BY21" s="369">
        <f t="shared" si="12"/>
        <v>55000</v>
      </c>
      <c r="BZ21" s="369">
        <f t="shared" si="12"/>
        <v>17500</v>
      </c>
      <c r="CA21" s="369">
        <f t="shared" si="12"/>
        <v>18500</v>
      </c>
      <c r="CB21" s="369">
        <f t="shared" si="12"/>
        <v>62000</v>
      </c>
      <c r="CC21" s="369">
        <f t="shared" si="12"/>
        <v>41700</v>
      </c>
      <c r="CD21" s="369">
        <f t="shared" si="12"/>
        <v>30500</v>
      </c>
      <c r="CE21" s="369">
        <f t="shared" si="12"/>
        <v>39000</v>
      </c>
      <c r="CF21" s="369">
        <f t="shared" si="12"/>
        <v>91000</v>
      </c>
      <c r="CG21" s="369">
        <f t="shared" si="12"/>
        <v>25500</v>
      </c>
      <c r="CH21" s="369">
        <f t="shared" si="12"/>
        <v>9000</v>
      </c>
      <c r="CI21" s="369">
        <f t="shared" si="12"/>
        <v>15000</v>
      </c>
      <c r="CJ21" s="369">
        <f t="shared" si="12"/>
        <v>68000</v>
      </c>
      <c r="CK21" s="369">
        <f t="shared" si="12"/>
        <v>49500</v>
      </c>
      <c r="CL21" s="369">
        <f t="shared" si="12"/>
        <v>36500</v>
      </c>
      <c r="CM21" s="369">
        <f t="shared" si="12"/>
        <v>23200</v>
      </c>
      <c r="CN21" s="369">
        <f t="shared" si="12"/>
        <v>44000</v>
      </c>
      <c r="CO21" s="369">
        <f t="shared" si="12"/>
        <v>56000</v>
      </c>
      <c r="CP21" s="369">
        <f t="shared" si="12"/>
        <v>31500</v>
      </c>
      <c r="CQ21" s="369">
        <f t="shared" si="12"/>
        <v>69000</v>
      </c>
      <c r="CR21" s="369">
        <f t="shared" si="12"/>
        <v>20500</v>
      </c>
      <c r="CS21" s="369">
        <f t="shared" si="12"/>
        <v>0</v>
      </c>
      <c r="CT21" s="370">
        <f t="shared" si="12"/>
        <v>0</v>
      </c>
      <c r="CU21" s="371"/>
      <c r="CV21" s="371"/>
      <c r="CW21" s="371"/>
    </row>
    <row r="22" spans="1:101" ht="21" customHeight="1">
      <c r="A22" s="404"/>
      <c r="B22" s="372" t="s">
        <v>358</v>
      </c>
      <c r="C22" s="373"/>
      <c r="D22" s="373"/>
      <c r="E22" s="373"/>
      <c r="F22" s="373"/>
      <c r="G22" s="373"/>
      <c r="H22" s="373"/>
      <c r="I22" s="374"/>
      <c r="J22" s="374">
        <f t="shared" ref="J22:CT22" si="13">SUM(J12)</f>
        <v>1892000</v>
      </c>
      <c r="K22" s="374">
        <f t="shared" si="13"/>
        <v>0</v>
      </c>
      <c r="L22" s="374">
        <f t="shared" si="13"/>
        <v>35200</v>
      </c>
      <c r="M22" s="374">
        <f t="shared" si="13"/>
        <v>11000</v>
      </c>
      <c r="N22" s="374">
        <f t="shared" si="13"/>
        <v>11000</v>
      </c>
      <c r="O22" s="374">
        <f t="shared" si="13"/>
        <v>15400</v>
      </c>
      <c r="P22" s="374">
        <f t="shared" si="13"/>
        <v>13200</v>
      </c>
      <c r="Q22" s="374">
        <f t="shared" si="13"/>
        <v>11000</v>
      </c>
      <c r="R22" s="374">
        <f t="shared" si="13"/>
        <v>13200</v>
      </c>
      <c r="S22" s="374">
        <f t="shared" si="13"/>
        <v>11000</v>
      </c>
      <c r="T22" s="374">
        <f t="shared" si="13"/>
        <v>11000</v>
      </c>
      <c r="U22" s="374">
        <f t="shared" si="13"/>
        <v>0</v>
      </c>
      <c r="V22" s="374">
        <f t="shared" si="13"/>
        <v>17600</v>
      </c>
      <c r="W22" s="374">
        <f t="shared" si="13"/>
        <v>50600</v>
      </c>
      <c r="X22" s="374">
        <f t="shared" si="13"/>
        <v>88000</v>
      </c>
      <c r="Y22" s="374">
        <f t="shared" si="13"/>
        <v>13200</v>
      </c>
      <c r="Z22" s="374">
        <f t="shared" si="13"/>
        <v>15400</v>
      </c>
      <c r="AA22" s="374">
        <f t="shared" si="13"/>
        <v>17600</v>
      </c>
      <c r="AB22" s="374">
        <f t="shared" si="13"/>
        <v>36300</v>
      </c>
      <c r="AC22" s="374">
        <f t="shared" si="13"/>
        <v>37400</v>
      </c>
      <c r="AD22" s="374">
        <f t="shared" si="13"/>
        <v>36300</v>
      </c>
      <c r="AE22" s="374">
        <f t="shared" si="13"/>
        <v>0</v>
      </c>
      <c r="AF22" s="374">
        <f t="shared" si="13"/>
        <v>17600</v>
      </c>
      <c r="AG22" s="374">
        <f t="shared" si="13"/>
        <v>39600</v>
      </c>
      <c r="AH22" s="374">
        <f t="shared" si="13"/>
        <v>55000</v>
      </c>
      <c r="AI22" s="374">
        <f t="shared" si="13"/>
        <v>44000</v>
      </c>
      <c r="AJ22" s="374">
        <f t="shared" si="13"/>
        <v>50600</v>
      </c>
      <c r="AK22" s="374">
        <f t="shared" si="13"/>
        <v>55000</v>
      </c>
      <c r="AL22" s="374">
        <f t="shared" si="13"/>
        <v>79200</v>
      </c>
      <c r="AM22" s="374">
        <f t="shared" si="13"/>
        <v>33000</v>
      </c>
      <c r="AN22" s="374">
        <f t="shared" si="13"/>
        <v>0</v>
      </c>
      <c r="AO22" s="374">
        <f t="shared" si="13"/>
        <v>26400</v>
      </c>
      <c r="AP22" s="374">
        <f t="shared" si="13"/>
        <v>30800</v>
      </c>
      <c r="AQ22" s="374">
        <f t="shared" si="13"/>
        <v>35200</v>
      </c>
      <c r="AR22" s="374">
        <f t="shared" si="13"/>
        <v>70400</v>
      </c>
      <c r="AS22" s="374">
        <f t="shared" si="13"/>
        <v>17600</v>
      </c>
      <c r="AT22" s="374">
        <f t="shared" si="13"/>
        <v>35200</v>
      </c>
      <c r="AU22" s="374">
        <f t="shared" si="13"/>
        <v>28600</v>
      </c>
      <c r="AV22" s="374">
        <f t="shared" si="13"/>
        <v>17600</v>
      </c>
      <c r="AW22" s="374">
        <f t="shared" si="13"/>
        <v>33000</v>
      </c>
      <c r="AX22" s="374">
        <f t="shared" si="13"/>
        <v>22000</v>
      </c>
      <c r="AY22" s="374">
        <f t="shared" si="13"/>
        <v>13200</v>
      </c>
      <c r="AZ22" s="374">
        <f t="shared" si="13"/>
        <v>13200</v>
      </c>
      <c r="BA22" s="374">
        <f t="shared" si="13"/>
        <v>0</v>
      </c>
      <c r="BB22" s="374">
        <f t="shared" si="13"/>
        <v>37400</v>
      </c>
      <c r="BC22" s="374">
        <f t="shared" si="13"/>
        <v>47300</v>
      </c>
      <c r="BD22" s="374">
        <f t="shared" si="13"/>
        <v>13200</v>
      </c>
      <c r="BE22" s="374">
        <f t="shared" si="13"/>
        <v>13200</v>
      </c>
      <c r="BF22" s="374">
        <f t="shared" si="13"/>
        <v>13200</v>
      </c>
      <c r="BG22" s="374">
        <f t="shared" si="13"/>
        <v>13200</v>
      </c>
      <c r="BH22" s="374">
        <f t="shared" si="13"/>
        <v>13200</v>
      </c>
      <c r="BI22" s="374">
        <f t="shared" si="13"/>
        <v>13200</v>
      </c>
      <c r="BJ22" s="374">
        <f t="shared" si="13"/>
        <v>0</v>
      </c>
      <c r="BK22" s="374">
        <f t="shared" si="13"/>
        <v>13200</v>
      </c>
      <c r="BL22" s="374">
        <f t="shared" si="13"/>
        <v>17600</v>
      </c>
      <c r="BM22" s="374">
        <f t="shared" si="13"/>
        <v>13200</v>
      </c>
      <c r="BN22" s="374">
        <f t="shared" si="13"/>
        <v>13200</v>
      </c>
      <c r="BO22" s="374">
        <f t="shared" si="13"/>
        <v>13200</v>
      </c>
      <c r="BP22" s="374">
        <f t="shared" si="13"/>
        <v>35200</v>
      </c>
      <c r="BQ22" s="374">
        <f t="shared" si="13"/>
        <v>13200</v>
      </c>
      <c r="BR22" s="374">
        <f t="shared" si="13"/>
        <v>13200</v>
      </c>
      <c r="BS22" s="374">
        <f t="shared" si="13"/>
        <v>13200</v>
      </c>
      <c r="BT22" s="374">
        <f t="shared" si="13"/>
        <v>0</v>
      </c>
      <c r="BU22" s="374">
        <f t="shared" si="13"/>
        <v>35200</v>
      </c>
      <c r="BV22" s="374">
        <f t="shared" si="13"/>
        <v>15400</v>
      </c>
      <c r="BW22" s="374">
        <f t="shared" si="13"/>
        <v>11000</v>
      </c>
      <c r="BX22" s="374">
        <f t="shared" si="13"/>
        <v>11000</v>
      </c>
      <c r="BY22" s="374">
        <f t="shared" si="13"/>
        <v>26400</v>
      </c>
      <c r="BZ22" s="374">
        <f t="shared" si="13"/>
        <v>27500</v>
      </c>
      <c r="CA22" s="374">
        <f t="shared" si="13"/>
        <v>6600</v>
      </c>
      <c r="CB22" s="374">
        <f t="shared" si="13"/>
        <v>11000</v>
      </c>
      <c r="CC22" s="374">
        <f t="shared" si="13"/>
        <v>0</v>
      </c>
      <c r="CD22" s="374">
        <f t="shared" si="13"/>
        <v>17600</v>
      </c>
      <c r="CE22" s="374">
        <f t="shared" si="13"/>
        <v>11000</v>
      </c>
      <c r="CF22" s="374">
        <f t="shared" si="13"/>
        <v>63800</v>
      </c>
      <c r="CG22" s="374">
        <f t="shared" si="13"/>
        <v>11000</v>
      </c>
      <c r="CH22" s="374">
        <f t="shared" si="13"/>
        <v>8800</v>
      </c>
      <c r="CI22" s="374">
        <f t="shared" si="13"/>
        <v>8800</v>
      </c>
      <c r="CJ22" s="374">
        <f t="shared" si="13"/>
        <v>11000</v>
      </c>
      <c r="CK22" s="374">
        <f t="shared" si="13"/>
        <v>17600</v>
      </c>
      <c r="CL22" s="374">
        <f t="shared" si="13"/>
        <v>17600</v>
      </c>
      <c r="CM22" s="374">
        <f t="shared" si="13"/>
        <v>0</v>
      </c>
      <c r="CN22" s="374">
        <f t="shared" si="13"/>
        <v>11000</v>
      </c>
      <c r="CO22" s="374">
        <f t="shared" si="13"/>
        <v>11000</v>
      </c>
      <c r="CP22" s="374">
        <f t="shared" si="13"/>
        <v>11000</v>
      </c>
      <c r="CQ22" s="374">
        <f t="shared" si="13"/>
        <v>66000</v>
      </c>
      <c r="CR22" s="374">
        <f t="shared" si="13"/>
        <v>11000</v>
      </c>
      <c r="CS22" s="374">
        <f t="shared" si="13"/>
        <v>0</v>
      </c>
      <c r="CT22" s="375">
        <f t="shared" si="13"/>
        <v>0</v>
      </c>
      <c r="CU22" s="371"/>
      <c r="CV22" s="371"/>
      <c r="CW22" s="371"/>
    </row>
    <row r="23" spans="1:101" ht="21" customHeight="1">
      <c r="A23" s="404"/>
      <c r="B23" s="367" t="s">
        <v>213</v>
      </c>
      <c r="C23" s="368"/>
      <c r="D23" s="368"/>
      <c r="E23" s="368"/>
      <c r="F23" s="368"/>
      <c r="G23" s="368"/>
      <c r="H23" s="368"/>
      <c r="I23" s="369"/>
      <c r="J23" s="369">
        <f t="shared" ref="J23:CT23" si="14">SUM(J16)</f>
        <v>17400000</v>
      </c>
      <c r="K23" s="369">
        <f t="shared" si="14"/>
        <v>2305800</v>
      </c>
      <c r="L23" s="369">
        <f t="shared" si="14"/>
        <v>0</v>
      </c>
      <c r="M23" s="369">
        <f t="shared" si="14"/>
        <v>0</v>
      </c>
      <c r="N23" s="369">
        <f t="shared" si="14"/>
        <v>0</v>
      </c>
      <c r="O23" s="369">
        <f t="shared" si="14"/>
        <v>0</v>
      </c>
      <c r="P23" s="369">
        <f t="shared" si="14"/>
        <v>0</v>
      </c>
      <c r="Q23" s="369">
        <f t="shared" si="14"/>
        <v>0</v>
      </c>
      <c r="R23" s="369">
        <f t="shared" si="14"/>
        <v>0</v>
      </c>
      <c r="S23" s="369">
        <f t="shared" si="14"/>
        <v>0</v>
      </c>
      <c r="T23" s="369">
        <f t="shared" si="14"/>
        <v>0</v>
      </c>
      <c r="U23" s="369">
        <f t="shared" si="14"/>
        <v>2029600</v>
      </c>
      <c r="V23" s="369">
        <f t="shared" si="14"/>
        <v>0</v>
      </c>
      <c r="W23" s="369">
        <f t="shared" si="14"/>
        <v>0</v>
      </c>
      <c r="X23" s="369">
        <f t="shared" si="14"/>
        <v>0</v>
      </c>
      <c r="Y23" s="369">
        <f t="shared" si="14"/>
        <v>0</v>
      </c>
      <c r="Z23" s="369">
        <f t="shared" si="14"/>
        <v>0</v>
      </c>
      <c r="AA23" s="369">
        <f t="shared" si="14"/>
        <v>0</v>
      </c>
      <c r="AB23" s="369">
        <f t="shared" si="14"/>
        <v>0</v>
      </c>
      <c r="AC23" s="369">
        <f t="shared" si="14"/>
        <v>0</v>
      </c>
      <c r="AD23" s="369">
        <f t="shared" si="14"/>
        <v>0</v>
      </c>
      <c r="AE23" s="369">
        <f t="shared" si="14"/>
        <v>3386200</v>
      </c>
      <c r="AF23" s="369">
        <f t="shared" si="14"/>
        <v>0</v>
      </c>
      <c r="AG23" s="369">
        <f t="shared" si="14"/>
        <v>0</v>
      </c>
      <c r="AH23" s="369">
        <f t="shared" si="14"/>
        <v>0</v>
      </c>
      <c r="AI23" s="369">
        <f t="shared" si="14"/>
        <v>0</v>
      </c>
      <c r="AJ23" s="369">
        <f t="shared" si="14"/>
        <v>0</v>
      </c>
      <c r="AK23" s="369">
        <f t="shared" si="14"/>
        <v>0</v>
      </c>
      <c r="AL23" s="369">
        <f t="shared" si="14"/>
        <v>0</v>
      </c>
      <c r="AM23" s="369">
        <f t="shared" si="14"/>
        <v>0</v>
      </c>
      <c r="AN23" s="369">
        <f t="shared" si="14"/>
        <v>2479400</v>
      </c>
      <c r="AO23" s="369">
        <f t="shared" si="14"/>
        <v>0</v>
      </c>
      <c r="AP23" s="369">
        <f t="shared" si="14"/>
        <v>0</v>
      </c>
      <c r="AQ23" s="369">
        <f t="shared" si="14"/>
        <v>0</v>
      </c>
      <c r="AR23" s="369">
        <f t="shared" si="14"/>
        <v>0</v>
      </c>
      <c r="AS23" s="369">
        <f t="shared" si="14"/>
        <v>0</v>
      </c>
      <c r="AT23" s="369">
        <f t="shared" si="14"/>
        <v>0</v>
      </c>
      <c r="AU23" s="369">
        <f t="shared" si="14"/>
        <v>0</v>
      </c>
      <c r="AV23" s="369">
        <f t="shared" si="14"/>
        <v>0</v>
      </c>
      <c r="AW23" s="369">
        <f t="shared" si="14"/>
        <v>0</v>
      </c>
      <c r="AX23" s="369">
        <f t="shared" si="14"/>
        <v>0</v>
      </c>
      <c r="AY23" s="369">
        <f t="shared" si="14"/>
        <v>0</v>
      </c>
      <c r="AZ23" s="369">
        <f t="shared" si="14"/>
        <v>0</v>
      </c>
      <c r="BA23" s="369">
        <f t="shared" si="14"/>
        <v>1362000</v>
      </c>
      <c r="BB23" s="369">
        <f t="shared" si="14"/>
        <v>0</v>
      </c>
      <c r="BC23" s="369">
        <f t="shared" si="14"/>
        <v>0</v>
      </c>
      <c r="BD23" s="369">
        <f t="shared" si="14"/>
        <v>0</v>
      </c>
      <c r="BE23" s="369">
        <f t="shared" si="14"/>
        <v>0</v>
      </c>
      <c r="BF23" s="369">
        <f t="shared" si="14"/>
        <v>0</v>
      </c>
      <c r="BG23" s="369">
        <f t="shared" si="14"/>
        <v>0</v>
      </c>
      <c r="BH23" s="369">
        <f t="shared" si="14"/>
        <v>0</v>
      </c>
      <c r="BI23" s="369">
        <f t="shared" si="14"/>
        <v>0</v>
      </c>
      <c r="BJ23" s="369">
        <f t="shared" si="14"/>
        <v>2572800</v>
      </c>
      <c r="BK23" s="369">
        <f t="shared" si="14"/>
        <v>0</v>
      </c>
      <c r="BL23" s="369">
        <f t="shared" si="14"/>
        <v>0</v>
      </c>
      <c r="BM23" s="369">
        <f t="shared" si="14"/>
        <v>0</v>
      </c>
      <c r="BN23" s="369">
        <f t="shared" si="14"/>
        <v>0</v>
      </c>
      <c r="BO23" s="369">
        <f t="shared" si="14"/>
        <v>0</v>
      </c>
      <c r="BP23" s="369">
        <f t="shared" si="14"/>
        <v>0</v>
      </c>
      <c r="BQ23" s="369">
        <f t="shared" si="14"/>
        <v>0</v>
      </c>
      <c r="BR23" s="369">
        <f t="shared" si="14"/>
        <v>0</v>
      </c>
      <c r="BS23" s="369">
        <f t="shared" si="14"/>
        <v>0</v>
      </c>
      <c r="BT23" s="369">
        <f t="shared" si="14"/>
        <v>1650000</v>
      </c>
      <c r="BU23" s="369">
        <f t="shared" si="14"/>
        <v>0</v>
      </c>
      <c r="BV23" s="369">
        <f t="shared" si="14"/>
        <v>0</v>
      </c>
      <c r="BW23" s="369">
        <f t="shared" si="14"/>
        <v>0</v>
      </c>
      <c r="BX23" s="369">
        <f t="shared" si="14"/>
        <v>0</v>
      </c>
      <c r="BY23" s="369">
        <f t="shared" si="14"/>
        <v>0</v>
      </c>
      <c r="BZ23" s="369">
        <f t="shared" si="14"/>
        <v>0</v>
      </c>
      <c r="CA23" s="369">
        <f t="shared" si="14"/>
        <v>0</v>
      </c>
      <c r="CB23" s="369">
        <f t="shared" si="14"/>
        <v>0</v>
      </c>
      <c r="CC23" s="369">
        <f t="shared" si="14"/>
        <v>1246000</v>
      </c>
      <c r="CD23" s="369">
        <f t="shared" si="14"/>
        <v>0</v>
      </c>
      <c r="CE23" s="369">
        <f t="shared" si="14"/>
        <v>0</v>
      </c>
      <c r="CF23" s="369">
        <f t="shared" si="14"/>
        <v>0</v>
      </c>
      <c r="CG23" s="369">
        <f t="shared" si="14"/>
        <v>0</v>
      </c>
      <c r="CH23" s="369">
        <f t="shared" si="14"/>
        <v>0</v>
      </c>
      <c r="CI23" s="369">
        <f t="shared" si="14"/>
        <v>0</v>
      </c>
      <c r="CJ23" s="369">
        <f t="shared" si="14"/>
        <v>0</v>
      </c>
      <c r="CK23" s="369">
        <f t="shared" si="14"/>
        <v>0</v>
      </c>
      <c r="CL23" s="369">
        <f t="shared" si="14"/>
        <v>0</v>
      </c>
      <c r="CM23" s="369">
        <f t="shared" si="14"/>
        <v>368200</v>
      </c>
      <c r="CN23" s="369">
        <f t="shared" si="14"/>
        <v>0</v>
      </c>
      <c r="CO23" s="369">
        <f t="shared" si="14"/>
        <v>0</v>
      </c>
      <c r="CP23" s="369">
        <f t="shared" si="14"/>
        <v>0</v>
      </c>
      <c r="CQ23" s="369">
        <f t="shared" si="14"/>
        <v>0</v>
      </c>
      <c r="CR23" s="369">
        <f t="shared" si="14"/>
        <v>0</v>
      </c>
      <c r="CS23" s="369">
        <f t="shared" si="14"/>
        <v>0</v>
      </c>
      <c r="CT23" s="370">
        <f t="shared" si="14"/>
        <v>0</v>
      </c>
      <c r="CU23" s="371"/>
      <c r="CV23" s="371"/>
      <c r="CW23" s="371"/>
    </row>
    <row r="24" spans="1:101" ht="21" customHeight="1">
      <c r="A24" s="404"/>
      <c r="B24" s="372" t="s">
        <v>214</v>
      </c>
      <c r="C24" s="373"/>
      <c r="D24" s="373"/>
      <c r="E24" s="373"/>
      <c r="F24" s="373"/>
      <c r="G24" s="373"/>
      <c r="H24" s="373"/>
      <c r="I24" s="374"/>
      <c r="J24" s="374">
        <f t="shared" ref="J24:CT24" si="15">SUM(J15+J17)</f>
        <v>18200000</v>
      </c>
      <c r="K24" s="374">
        <f t="shared" si="15"/>
        <v>2305800</v>
      </c>
      <c r="L24" s="374">
        <f t="shared" si="15"/>
        <v>0</v>
      </c>
      <c r="M24" s="374">
        <f t="shared" si="15"/>
        <v>0</v>
      </c>
      <c r="N24" s="374">
        <f t="shared" si="15"/>
        <v>0</v>
      </c>
      <c r="O24" s="374">
        <f t="shared" si="15"/>
        <v>0</v>
      </c>
      <c r="P24" s="374">
        <f t="shared" si="15"/>
        <v>0</v>
      </c>
      <c r="Q24" s="374">
        <f t="shared" si="15"/>
        <v>0</v>
      </c>
      <c r="R24" s="374">
        <f t="shared" si="15"/>
        <v>0</v>
      </c>
      <c r="S24" s="374">
        <f t="shared" si="15"/>
        <v>0</v>
      </c>
      <c r="T24" s="374">
        <f t="shared" si="15"/>
        <v>0</v>
      </c>
      <c r="U24" s="374">
        <f t="shared" si="15"/>
        <v>2029600</v>
      </c>
      <c r="V24" s="374">
        <f t="shared" si="15"/>
        <v>0</v>
      </c>
      <c r="W24" s="374">
        <f t="shared" si="15"/>
        <v>0</v>
      </c>
      <c r="X24" s="374">
        <f t="shared" si="15"/>
        <v>0</v>
      </c>
      <c r="Y24" s="374">
        <f t="shared" si="15"/>
        <v>0</v>
      </c>
      <c r="Z24" s="374">
        <f t="shared" si="15"/>
        <v>0</v>
      </c>
      <c r="AA24" s="374">
        <f t="shared" si="15"/>
        <v>0</v>
      </c>
      <c r="AB24" s="374">
        <f t="shared" si="15"/>
        <v>0</v>
      </c>
      <c r="AC24" s="374">
        <f t="shared" si="15"/>
        <v>0</v>
      </c>
      <c r="AD24" s="374">
        <f t="shared" si="15"/>
        <v>0</v>
      </c>
      <c r="AE24" s="374">
        <f t="shared" si="15"/>
        <v>3386200</v>
      </c>
      <c r="AF24" s="374">
        <f t="shared" si="15"/>
        <v>0</v>
      </c>
      <c r="AG24" s="374">
        <f t="shared" si="15"/>
        <v>0</v>
      </c>
      <c r="AH24" s="374">
        <f t="shared" si="15"/>
        <v>0</v>
      </c>
      <c r="AI24" s="374">
        <f t="shared" si="15"/>
        <v>0</v>
      </c>
      <c r="AJ24" s="374">
        <f t="shared" si="15"/>
        <v>0</v>
      </c>
      <c r="AK24" s="374">
        <f t="shared" si="15"/>
        <v>0</v>
      </c>
      <c r="AL24" s="374">
        <f t="shared" si="15"/>
        <v>0</v>
      </c>
      <c r="AM24" s="374">
        <f t="shared" si="15"/>
        <v>0</v>
      </c>
      <c r="AN24" s="374">
        <f t="shared" si="15"/>
        <v>2479400</v>
      </c>
      <c r="AO24" s="374">
        <f t="shared" si="15"/>
        <v>0</v>
      </c>
      <c r="AP24" s="374">
        <f t="shared" si="15"/>
        <v>0</v>
      </c>
      <c r="AQ24" s="374">
        <f t="shared" si="15"/>
        <v>0</v>
      </c>
      <c r="AR24" s="374">
        <f t="shared" si="15"/>
        <v>0</v>
      </c>
      <c r="AS24" s="374">
        <f t="shared" si="15"/>
        <v>0</v>
      </c>
      <c r="AT24" s="374">
        <f t="shared" si="15"/>
        <v>0</v>
      </c>
      <c r="AU24" s="374">
        <f t="shared" si="15"/>
        <v>0</v>
      </c>
      <c r="AV24" s="374">
        <f t="shared" si="15"/>
        <v>0</v>
      </c>
      <c r="AW24" s="374">
        <f t="shared" si="15"/>
        <v>0</v>
      </c>
      <c r="AX24" s="374">
        <f t="shared" si="15"/>
        <v>0</v>
      </c>
      <c r="AY24" s="374">
        <f t="shared" si="15"/>
        <v>0</v>
      </c>
      <c r="AZ24" s="374">
        <f t="shared" si="15"/>
        <v>0</v>
      </c>
      <c r="BA24" s="374">
        <f t="shared" si="15"/>
        <v>1362000</v>
      </c>
      <c r="BB24" s="374">
        <f t="shared" si="15"/>
        <v>0</v>
      </c>
      <c r="BC24" s="374">
        <f t="shared" si="15"/>
        <v>0</v>
      </c>
      <c r="BD24" s="374">
        <f t="shared" si="15"/>
        <v>0</v>
      </c>
      <c r="BE24" s="374">
        <f t="shared" si="15"/>
        <v>0</v>
      </c>
      <c r="BF24" s="374">
        <f t="shared" si="15"/>
        <v>0</v>
      </c>
      <c r="BG24" s="374">
        <f t="shared" si="15"/>
        <v>0</v>
      </c>
      <c r="BH24" s="374">
        <f t="shared" si="15"/>
        <v>0</v>
      </c>
      <c r="BI24" s="374">
        <f t="shared" si="15"/>
        <v>0</v>
      </c>
      <c r="BJ24" s="374">
        <f t="shared" si="15"/>
        <v>2572800</v>
      </c>
      <c r="BK24" s="374">
        <f t="shared" si="15"/>
        <v>0</v>
      </c>
      <c r="BL24" s="374">
        <f t="shared" si="15"/>
        <v>0</v>
      </c>
      <c r="BM24" s="374">
        <f t="shared" si="15"/>
        <v>0</v>
      </c>
      <c r="BN24" s="374">
        <f t="shared" si="15"/>
        <v>0</v>
      </c>
      <c r="BO24" s="374">
        <f t="shared" si="15"/>
        <v>0</v>
      </c>
      <c r="BP24" s="374">
        <f t="shared" si="15"/>
        <v>0</v>
      </c>
      <c r="BQ24" s="374">
        <f t="shared" si="15"/>
        <v>0</v>
      </c>
      <c r="BR24" s="374">
        <f t="shared" si="15"/>
        <v>0</v>
      </c>
      <c r="BS24" s="374">
        <f t="shared" si="15"/>
        <v>0</v>
      </c>
      <c r="BT24" s="374">
        <f t="shared" si="15"/>
        <v>1650000</v>
      </c>
      <c r="BU24" s="374">
        <f t="shared" si="15"/>
        <v>0</v>
      </c>
      <c r="BV24" s="374">
        <f t="shared" si="15"/>
        <v>0</v>
      </c>
      <c r="BW24" s="374">
        <f t="shared" si="15"/>
        <v>0</v>
      </c>
      <c r="BX24" s="374">
        <f t="shared" si="15"/>
        <v>0</v>
      </c>
      <c r="BY24" s="374">
        <f t="shared" si="15"/>
        <v>0</v>
      </c>
      <c r="BZ24" s="374">
        <f t="shared" si="15"/>
        <v>0</v>
      </c>
      <c r="CA24" s="374">
        <f t="shared" si="15"/>
        <v>0</v>
      </c>
      <c r="CB24" s="374">
        <f t="shared" si="15"/>
        <v>0</v>
      </c>
      <c r="CC24" s="374">
        <f t="shared" si="15"/>
        <v>1246000</v>
      </c>
      <c r="CD24" s="374">
        <f t="shared" si="15"/>
        <v>0</v>
      </c>
      <c r="CE24" s="374">
        <f t="shared" si="15"/>
        <v>0</v>
      </c>
      <c r="CF24" s="374">
        <f t="shared" si="15"/>
        <v>0</v>
      </c>
      <c r="CG24" s="374">
        <f t="shared" si="15"/>
        <v>0</v>
      </c>
      <c r="CH24" s="374">
        <f t="shared" si="15"/>
        <v>0</v>
      </c>
      <c r="CI24" s="374">
        <f t="shared" si="15"/>
        <v>0</v>
      </c>
      <c r="CJ24" s="374">
        <f t="shared" si="15"/>
        <v>0</v>
      </c>
      <c r="CK24" s="374">
        <f t="shared" si="15"/>
        <v>0</v>
      </c>
      <c r="CL24" s="374">
        <f t="shared" si="15"/>
        <v>0</v>
      </c>
      <c r="CM24" s="374">
        <f t="shared" si="15"/>
        <v>368200</v>
      </c>
      <c r="CN24" s="374">
        <f t="shared" si="15"/>
        <v>0</v>
      </c>
      <c r="CO24" s="374">
        <f t="shared" si="15"/>
        <v>0</v>
      </c>
      <c r="CP24" s="374">
        <f t="shared" si="15"/>
        <v>0</v>
      </c>
      <c r="CQ24" s="374">
        <f t="shared" si="15"/>
        <v>0</v>
      </c>
      <c r="CR24" s="374">
        <f t="shared" si="15"/>
        <v>0</v>
      </c>
      <c r="CS24" s="374">
        <f t="shared" si="15"/>
        <v>800000</v>
      </c>
      <c r="CT24" s="375">
        <f t="shared" si="15"/>
        <v>0</v>
      </c>
      <c r="CU24" s="371"/>
      <c r="CV24" s="371"/>
      <c r="CW24" s="371"/>
    </row>
    <row r="25" spans="1:101" ht="21" customHeight="1">
      <c r="A25" s="404"/>
      <c r="B25" s="367" t="s">
        <v>353</v>
      </c>
      <c r="C25" s="368"/>
      <c r="D25" s="368"/>
      <c r="E25" s="368"/>
      <c r="F25" s="368"/>
      <c r="G25" s="368"/>
      <c r="H25" s="368"/>
      <c r="I25" s="369"/>
      <c r="J25" s="369">
        <f t="shared" ref="J25:CT25" si="16">SUM(J18)</f>
        <v>50000</v>
      </c>
      <c r="K25" s="369">
        <f t="shared" si="16"/>
        <v>0</v>
      </c>
      <c r="L25" s="369">
        <f t="shared" si="16"/>
        <v>0</v>
      </c>
      <c r="M25" s="369">
        <f t="shared" si="16"/>
        <v>0</v>
      </c>
      <c r="N25" s="369">
        <f t="shared" si="16"/>
        <v>0</v>
      </c>
      <c r="O25" s="369">
        <f t="shared" si="16"/>
        <v>0</v>
      </c>
      <c r="P25" s="369">
        <f t="shared" si="16"/>
        <v>0</v>
      </c>
      <c r="Q25" s="369">
        <f t="shared" si="16"/>
        <v>0</v>
      </c>
      <c r="R25" s="369">
        <f t="shared" si="16"/>
        <v>0</v>
      </c>
      <c r="S25" s="369">
        <f t="shared" si="16"/>
        <v>0</v>
      </c>
      <c r="T25" s="369">
        <f t="shared" si="16"/>
        <v>0</v>
      </c>
      <c r="U25" s="369">
        <f t="shared" si="16"/>
        <v>0</v>
      </c>
      <c r="V25" s="369">
        <f t="shared" si="16"/>
        <v>0</v>
      </c>
      <c r="W25" s="369">
        <f t="shared" si="16"/>
        <v>0</v>
      </c>
      <c r="X25" s="369">
        <f t="shared" si="16"/>
        <v>0</v>
      </c>
      <c r="Y25" s="369">
        <f t="shared" si="16"/>
        <v>0</v>
      </c>
      <c r="Z25" s="369">
        <f t="shared" si="16"/>
        <v>0</v>
      </c>
      <c r="AA25" s="369">
        <f t="shared" si="16"/>
        <v>0</v>
      </c>
      <c r="AB25" s="369">
        <f t="shared" si="16"/>
        <v>0</v>
      </c>
      <c r="AC25" s="369">
        <f t="shared" si="16"/>
        <v>0</v>
      </c>
      <c r="AD25" s="369">
        <f t="shared" si="16"/>
        <v>0</v>
      </c>
      <c r="AE25" s="369">
        <f t="shared" si="16"/>
        <v>0</v>
      </c>
      <c r="AF25" s="369">
        <f t="shared" si="16"/>
        <v>0</v>
      </c>
      <c r="AG25" s="369">
        <f t="shared" si="16"/>
        <v>0</v>
      </c>
      <c r="AH25" s="369">
        <f t="shared" si="16"/>
        <v>0</v>
      </c>
      <c r="AI25" s="369">
        <f t="shared" si="16"/>
        <v>0</v>
      </c>
      <c r="AJ25" s="369">
        <f t="shared" si="16"/>
        <v>0</v>
      </c>
      <c r="AK25" s="369">
        <f t="shared" si="16"/>
        <v>0</v>
      </c>
      <c r="AL25" s="369">
        <f t="shared" si="16"/>
        <v>0</v>
      </c>
      <c r="AM25" s="369">
        <f t="shared" si="16"/>
        <v>0</v>
      </c>
      <c r="AN25" s="369">
        <f t="shared" si="16"/>
        <v>0</v>
      </c>
      <c r="AO25" s="369">
        <f t="shared" si="16"/>
        <v>0</v>
      </c>
      <c r="AP25" s="369">
        <f t="shared" si="16"/>
        <v>0</v>
      </c>
      <c r="AQ25" s="369">
        <f t="shared" si="16"/>
        <v>0</v>
      </c>
      <c r="AR25" s="369">
        <f t="shared" si="16"/>
        <v>0</v>
      </c>
      <c r="AS25" s="369">
        <f t="shared" si="16"/>
        <v>0</v>
      </c>
      <c r="AT25" s="369">
        <f t="shared" si="16"/>
        <v>0</v>
      </c>
      <c r="AU25" s="369">
        <f t="shared" si="16"/>
        <v>0</v>
      </c>
      <c r="AV25" s="369">
        <f t="shared" si="16"/>
        <v>0</v>
      </c>
      <c r="AW25" s="369">
        <f t="shared" si="16"/>
        <v>0</v>
      </c>
      <c r="AX25" s="369">
        <f t="shared" si="16"/>
        <v>0</v>
      </c>
      <c r="AY25" s="369">
        <f t="shared" si="16"/>
        <v>0</v>
      </c>
      <c r="AZ25" s="369">
        <f t="shared" si="16"/>
        <v>0</v>
      </c>
      <c r="BA25" s="369">
        <f t="shared" si="16"/>
        <v>0</v>
      </c>
      <c r="BB25" s="369">
        <f t="shared" si="16"/>
        <v>0</v>
      </c>
      <c r="BC25" s="369">
        <f t="shared" si="16"/>
        <v>0</v>
      </c>
      <c r="BD25" s="369">
        <f t="shared" si="16"/>
        <v>0</v>
      </c>
      <c r="BE25" s="369">
        <f t="shared" si="16"/>
        <v>0</v>
      </c>
      <c r="BF25" s="369">
        <f t="shared" si="16"/>
        <v>0</v>
      </c>
      <c r="BG25" s="369">
        <f t="shared" si="16"/>
        <v>0</v>
      </c>
      <c r="BH25" s="369">
        <f t="shared" si="16"/>
        <v>0</v>
      </c>
      <c r="BI25" s="369">
        <f t="shared" si="16"/>
        <v>0</v>
      </c>
      <c r="BJ25" s="369">
        <f t="shared" si="16"/>
        <v>0</v>
      </c>
      <c r="BK25" s="369">
        <f t="shared" si="16"/>
        <v>0</v>
      </c>
      <c r="BL25" s="369">
        <f t="shared" si="16"/>
        <v>0</v>
      </c>
      <c r="BM25" s="369">
        <f t="shared" si="16"/>
        <v>0</v>
      </c>
      <c r="BN25" s="369">
        <f t="shared" si="16"/>
        <v>0</v>
      </c>
      <c r="BO25" s="369">
        <f t="shared" si="16"/>
        <v>0</v>
      </c>
      <c r="BP25" s="369">
        <f t="shared" si="16"/>
        <v>0</v>
      </c>
      <c r="BQ25" s="369">
        <f t="shared" si="16"/>
        <v>0</v>
      </c>
      <c r="BR25" s="369">
        <f t="shared" si="16"/>
        <v>0</v>
      </c>
      <c r="BS25" s="369">
        <f t="shared" si="16"/>
        <v>0</v>
      </c>
      <c r="BT25" s="369">
        <f t="shared" si="16"/>
        <v>0</v>
      </c>
      <c r="BU25" s="369">
        <f t="shared" si="16"/>
        <v>0</v>
      </c>
      <c r="BV25" s="369">
        <f t="shared" si="16"/>
        <v>0</v>
      </c>
      <c r="BW25" s="369">
        <f t="shared" si="16"/>
        <v>0</v>
      </c>
      <c r="BX25" s="369">
        <f t="shared" si="16"/>
        <v>0</v>
      </c>
      <c r="BY25" s="369">
        <f t="shared" si="16"/>
        <v>0</v>
      </c>
      <c r="BZ25" s="369">
        <f t="shared" si="16"/>
        <v>0</v>
      </c>
      <c r="CA25" s="369">
        <f t="shared" si="16"/>
        <v>0</v>
      </c>
      <c r="CB25" s="369">
        <f t="shared" si="16"/>
        <v>0</v>
      </c>
      <c r="CC25" s="369">
        <f t="shared" si="16"/>
        <v>0</v>
      </c>
      <c r="CD25" s="369">
        <f t="shared" si="16"/>
        <v>0</v>
      </c>
      <c r="CE25" s="369">
        <f t="shared" si="16"/>
        <v>0</v>
      </c>
      <c r="CF25" s="369">
        <f t="shared" si="16"/>
        <v>0</v>
      </c>
      <c r="CG25" s="369">
        <f t="shared" si="16"/>
        <v>0</v>
      </c>
      <c r="CH25" s="369">
        <f t="shared" si="16"/>
        <v>0</v>
      </c>
      <c r="CI25" s="369">
        <f t="shared" si="16"/>
        <v>0</v>
      </c>
      <c r="CJ25" s="369">
        <f t="shared" si="16"/>
        <v>0</v>
      </c>
      <c r="CK25" s="369">
        <f t="shared" si="16"/>
        <v>0</v>
      </c>
      <c r="CL25" s="369">
        <f t="shared" si="16"/>
        <v>0</v>
      </c>
      <c r="CM25" s="369">
        <f t="shared" si="16"/>
        <v>0</v>
      </c>
      <c r="CN25" s="369">
        <f t="shared" si="16"/>
        <v>0</v>
      </c>
      <c r="CO25" s="369">
        <f t="shared" si="16"/>
        <v>0</v>
      </c>
      <c r="CP25" s="369">
        <f t="shared" si="16"/>
        <v>0</v>
      </c>
      <c r="CQ25" s="369">
        <f t="shared" si="16"/>
        <v>0</v>
      </c>
      <c r="CR25" s="369">
        <f t="shared" si="16"/>
        <v>0</v>
      </c>
      <c r="CS25" s="369">
        <f t="shared" si="16"/>
        <v>0</v>
      </c>
      <c r="CT25" s="370">
        <f t="shared" si="16"/>
        <v>50000</v>
      </c>
      <c r="CU25" s="371"/>
      <c r="CV25" s="371"/>
      <c r="CW25" s="371"/>
    </row>
    <row r="26" spans="1:101" ht="21" customHeight="1">
      <c r="A26" s="404"/>
      <c r="B26" s="372" t="s">
        <v>359</v>
      </c>
      <c r="C26" s="373"/>
      <c r="D26" s="373"/>
      <c r="E26" s="373"/>
      <c r="F26" s="373"/>
      <c r="G26" s="373"/>
      <c r="H26" s="373"/>
      <c r="I26" s="374"/>
      <c r="J26" s="374">
        <f t="shared" ref="J26:CT26" si="17">SUM(J19)</f>
        <v>19600</v>
      </c>
      <c r="K26" s="374">
        <f t="shared" si="17"/>
        <v>0</v>
      </c>
      <c r="L26" s="374">
        <f t="shared" si="17"/>
        <v>0</v>
      </c>
      <c r="M26" s="374">
        <f t="shared" si="17"/>
        <v>0</v>
      </c>
      <c r="N26" s="374">
        <f t="shared" si="17"/>
        <v>0</v>
      </c>
      <c r="O26" s="374">
        <f t="shared" si="17"/>
        <v>0</v>
      </c>
      <c r="P26" s="374">
        <f t="shared" si="17"/>
        <v>0</v>
      </c>
      <c r="Q26" s="374">
        <f t="shared" si="17"/>
        <v>0</v>
      </c>
      <c r="R26" s="374">
        <f t="shared" si="17"/>
        <v>0</v>
      </c>
      <c r="S26" s="374">
        <f t="shared" si="17"/>
        <v>0</v>
      </c>
      <c r="T26" s="374">
        <f t="shared" si="17"/>
        <v>0</v>
      </c>
      <c r="U26" s="374">
        <f t="shared" si="17"/>
        <v>0</v>
      </c>
      <c r="V26" s="374">
        <f t="shared" si="17"/>
        <v>0</v>
      </c>
      <c r="W26" s="374">
        <f t="shared" si="17"/>
        <v>0</v>
      </c>
      <c r="X26" s="374">
        <f t="shared" si="17"/>
        <v>0</v>
      </c>
      <c r="Y26" s="374">
        <f t="shared" si="17"/>
        <v>0</v>
      </c>
      <c r="Z26" s="374">
        <f t="shared" si="17"/>
        <v>0</v>
      </c>
      <c r="AA26" s="374">
        <f t="shared" si="17"/>
        <v>0</v>
      </c>
      <c r="AB26" s="374">
        <f t="shared" si="17"/>
        <v>0</v>
      </c>
      <c r="AC26" s="374">
        <f t="shared" si="17"/>
        <v>0</v>
      </c>
      <c r="AD26" s="374">
        <f t="shared" si="17"/>
        <v>0</v>
      </c>
      <c r="AE26" s="374">
        <f t="shared" si="17"/>
        <v>0</v>
      </c>
      <c r="AF26" s="374">
        <f t="shared" si="17"/>
        <v>0</v>
      </c>
      <c r="AG26" s="374">
        <f t="shared" si="17"/>
        <v>0</v>
      </c>
      <c r="AH26" s="374">
        <f t="shared" si="17"/>
        <v>0</v>
      </c>
      <c r="AI26" s="374">
        <f t="shared" si="17"/>
        <v>0</v>
      </c>
      <c r="AJ26" s="374">
        <f t="shared" si="17"/>
        <v>0</v>
      </c>
      <c r="AK26" s="374">
        <f t="shared" si="17"/>
        <v>0</v>
      </c>
      <c r="AL26" s="374">
        <f t="shared" si="17"/>
        <v>0</v>
      </c>
      <c r="AM26" s="374">
        <f t="shared" si="17"/>
        <v>0</v>
      </c>
      <c r="AN26" s="374">
        <f t="shared" si="17"/>
        <v>0</v>
      </c>
      <c r="AO26" s="374">
        <f t="shared" si="17"/>
        <v>0</v>
      </c>
      <c r="AP26" s="374">
        <f t="shared" si="17"/>
        <v>0</v>
      </c>
      <c r="AQ26" s="374">
        <f t="shared" si="17"/>
        <v>0</v>
      </c>
      <c r="AR26" s="374">
        <f t="shared" si="17"/>
        <v>0</v>
      </c>
      <c r="AS26" s="374">
        <f t="shared" si="17"/>
        <v>0</v>
      </c>
      <c r="AT26" s="374">
        <f t="shared" si="17"/>
        <v>0</v>
      </c>
      <c r="AU26" s="374">
        <f t="shared" si="17"/>
        <v>0</v>
      </c>
      <c r="AV26" s="374">
        <f t="shared" si="17"/>
        <v>0</v>
      </c>
      <c r="AW26" s="374">
        <f t="shared" si="17"/>
        <v>0</v>
      </c>
      <c r="AX26" s="374">
        <f t="shared" si="17"/>
        <v>0</v>
      </c>
      <c r="AY26" s="374">
        <f t="shared" si="17"/>
        <v>0</v>
      </c>
      <c r="AZ26" s="374">
        <f t="shared" si="17"/>
        <v>0</v>
      </c>
      <c r="BA26" s="374">
        <f t="shared" si="17"/>
        <v>0</v>
      </c>
      <c r="BB26" s="374">
        <f t="shared" si="17"/>
        <v>0</v>
      </c>
      <c r="BC26" s="374">
        <f t="shared" si="17"/>
        <v>0</v>
      </c>
      <c r="BD26" s="374">
        <f t="shared" si="17"/>
        <v>0</v>
      </c>
      <c r="BE26" s="374">
        <f t="shared" si="17"/>
        <v>0</v>
      </c>
      <c r="BF26" s="374">
        <f t="shared" si="17"/>
        <v>0</v>
      </c>
      <c r="BG26" s="374">
        <f t="shared" si="17"/>
        <v>0</v>
      </c>
      <c r="BH26" s="374">
        <f t="shared" si="17"/>
        <v>0</v>
      </c>
      <c r="BI26" s="374">
        <f t="shared" si="17"/>
        <v>0</v>
      </c>
      <c r="BJ26" s="374">
        <f t="shared" si="17"/>
        <v>0</v>
      </c>
      <c r="BK26" s="374">
        <f t="shared" si="17"/>
        <v>0</v>
      </c>
      <c r="BL26" s="374">
        <f t="shared" si="17"/>
        <v>0</v>
      </c>
      <c r="BM26" s="374">
        <f t="shared" si="17"/>
        <v>0</v>
      </c>
      <c r="BN26" s="374">
        <f t="shared" si="17"/>
        <v>0</v>
      </c>
      <c r="BO26" s="374">
        <f t="shared" si="17"/>
        <v>0</v>
      </c>
      <c r="BP26" s="374">
        <f t="shared" si="17"/>
        <v>0</v>
      </c>
      <c r="BQ26" s="374">
        <f t="shared" si="17"/>
        <v>0</v>
      </c>
      <c r="BR26" s="374">
        <f t="shared" si="17"/>
        <v>0</v>
      </c>
      <c r="BS26" s="374">
        <f t="shared" si="17"/>
        <v>0</v>
      </c>
      <c r="BT26" s="374">
        <f t="shared" si="17"/>
        <v>0</v>
      </c>
      <c r="BU26" s="374">
        <f t="shared" si="17"/>
        <v>0</v>
      </c>
      <c r="BV26" s="374">
        <f t="shared" si="17"/>
        <v>0</v>
      </c>
      <c r="BW26" s="374">
        <f t="shared" si="17"/>
        <v>0</v>
      </c>
      <c r="BX26" s="374">
        <f t="shared" si="17"/>
        <v>0</v>
      </c>
      <c r="BY26" s="374">
        <f t="shared" si="17"/>
        <v>0</v>
      </c>
      <c r="BZ26" s="374">
        <f t="shared" si="17"/>
        <v>0</v>
      </c>
      <c r="CA26" s="374">
        <f t="shared" si="17"/>
        <v>0</v>
      </c>
      <c r="CB26" s="374">
        <f t="shared" si="17"/>
        <v>0</v>
      </c>
      <c r="CC26" s="374">
        <f t="shared" si="17"/>
        <v>0</v>
      </c>
      <c r="CD26" s="374">
        <f t="shared" si="17"/>
        <v>0</v>
      </c>
      <c r="CE26" s="374">
        <f t="shared" si="17"/>
        <v>0</v>
      </c>
      <c r="CF26" s="374">
        <f t="shared" si="17"/>
        <v>0</v>
      </c>
      <c r="CG26" s="374">
        <f t="shared" si="17"/>
        <v>0</v>
      </c>
      <c r="CH26" s="374">
        <f t="shared" si="17"/>
        <v>0</v>
      </c>
      <c r="CI26" s="374">
        <f t="shared" si="17"/>
        <v>0</v>
      </c>
      <c r="CJ26" s="374">
        <f t="shared" si="17"/>
        <v>0</v>
      </c>
      <c r="CK26" s="374">
        <f t="shared" si="17"/>
        <v>0</v>
      </c>
      <c r="CL26" s="374">
        <f t="shared" si="17"/>
        <v>0</v>
      </c>
      <c r="CM26" s="374">
        <f t="shared" si="17"/>
        <v>0</v>
      </c>
      <c r="CN26" s="374">
        <f t="shared" si="17"/>
        <v>0</v>
      </c>
      <c r="CO26" s="374">
        <f t="shared" si="17"/>
        <v>0</v>
      </c>
      <c r="CP26" s="374">
        <f t="shared" si="17"/>
        <v>0</v>
      </c>
      <c r="CQ26" s="374">
        <f t="shared" si="17"/>
        <v>0</v>
      </c>
      <c r="CR26" s="374">
        <f t="shared" si="17"/>
        <v>0</v>
      </c>
      <c r="CS26" s="374">
        <f t="shared" si="17"/>
        <v>0</v>
      </c>
      <c r="CT26" s="375">
        <f t="shared" si="17"/>
        <v>19600</v>
      </c>
      <c r="CU26" s="371"/>
      <c r="CV26" s="371"/>
      <c r="CW26" s="371"/>
    </row>
    <row r="27" spans="1:101" ht="21" customHeight="1">
      <c r="A27" s="390"/>
      <c r="B27" s="376" t="s">
        <v>215</v>
      </c>
      <c r="C27" s="377"/>
      <c r="D27" s="377"/>
      <c r="E27" s="377"/>
      <c r="F27" s="377"/>
      <c r="G27" s="377"/>
      <c r="H27" s="377"/>
      <c r="I27" s="378"/>
      <c r="J27" s="378">
        <f t="shared" ref="J27:CT27" si="18">SUM(J21:J26)</f>
        <v>41805500</v>
      </c>
      <c r="K27" s="378">
        <f t="shared" si="18"/>
        <v>4653300</v>
      </c>
      <c r="L27" s="378">
        <f t="shared" si="18"/>
        <v>59700</v>
      </c>
      <c r="M27" s="378">
        <f t="shared" si="18"/>
        <v>40500</v>
      </c>
      <c r="N27" s="378">
        <f t="shared" si="18"/>
        <v>33500</v>
      </c>
      <c r="O27" s="378">
        <f t="shared" si="18"/>
        <v>47400</v>
      </c>
      <c r="P27" s="378">
        <f t="shared" si="18"/>
        <v>91200</v>
      </c>
      <c r="Q27" s="378">
        <f t="shared" si="18"/>
        <v>73000</v>
      </c>
      <c r="R27" s="378">
        <f t="shared" si="18"/>
        <v>67200</v>
      </c>
      <c r="S27" s="378">
        <f t="shared" si="18"/>
        <v>31500</v>
      </c>
      <c r="T27" s="378">
        <f t="shared" si="18"/>
        <v>43000</v>
      </c>
      <c r="U27" s="378">
        <f t="shared" si="18"/>
        <v>4100900</v>
      </c>
      <c r="V27" s="378">
        <f t="shared" si="18"/>
        <v>57600</v>
      </c>
      <c r="W27" s="378">
        <f t="shared" si="18"/>
        <v>104600</v>
      </c>
      <c r="X27" s="378">
        <f t="shared" si="18"/>
        <v>136500</v>
      </c>
      <c r="Y27" s="378">
        <f t="shared" si="18"/>
        <v>34700</v>
      </c>
      <c r="Z27" s="378">
        <f t="shared" si="18"/>
        <v>30400</v>
      </c>
      <c r="AA27" s="378">
        <f t="shared" si="18"/>
        <v>52100</v>
      </c>
      <c r="AB27" s="378">
        <f t="shared" si="18"/>
        <v>69800</v>
      </c>
      <c r="AC27" s="378">
        <f t="shared" si="18"/>
        <v>61400</v>
      </c>
      <c r="AD27" s="378">
        <f t="shared" si="18"/>
        <v>68800</v>
      </c>
      <c r="AE27" s="378">
        <f t="shared" si="18"/>
        <v>6809500</v>
      </c>
      <c r="AF27" s="378">
        <f t="shared" si="18"/>
        <v>88100</v>
      </c>
      <c r="AG27" s="378">
        <f t="shared" si="18"/>
        <v>204600</v>
      </c>
      <c r="AH27" s="378">
        <f t="shared" si="18"/>
        <v>158500</v>
      </c>
      <c r="AI27" s="378">
        <f t="shared" si="18"/>
        <v>87500</v>
      </c>
      <c r="AJ27" s="378">
        <f t="shared" si="18"/>
        <v>158100</v>
      </c>
      <c r="AK27" s="378">
        <f t="shared" si="18"/>
        <v>140500</v>
      </c>
      <c r="AL27" s="378">
        <f t="shared" si="18"/>
        <v>197700</v>
      </c>
      <c r="AM27" s="378">
        <f t="shared" si="18"/>
        <v>64500</v>
      </c>
      <c r="AN27" s="378">
        <f t="shared" si="18"/>
        <v>5014400</v>
      </c>
      <c r="AO27" s="378">
        <f t="shared" si="18"/>
        <v>100900</v>
      </c>
      <c r="AP27" s="378">
        <f t="shared" si="18"/>
        <v>141800</v>
      </c>
      <c r="AQ27" s="378">
        <f t="shared" si="18"/>
        <v>86700</v>
      </c>
      <c r="AR27" s="378">
        <f t="shared" si="18"/>
        <v>140900</v>
      </c>
      <c r="AS27" s="378">
        <f t="shared" si="18"/>
        <v>44600</v>
      </c>
      <c r="AT27" s="378">
        <f t="shared" si="18"/>
        <v>85200</v>
      </c>
      <c r="AU27" s="378">
        <f t="shared" si="18"/>
        <v>98100</v>
      </c>
      <c r="AV27" s="378">
        <f t="shared" si="18"/>
        <v>51100</v>
      </c>
      <c r="AW27" s="378">
        <f t="shared" si="18"/>
        <v>66500</v>
      </c>
      <c r="AX27" s="378">
        <f t="shared" si="18"/>
        <v>111500</v>
      </c>
      <c r="AY27" s="378">
        <f t="shared" si="18"/>
        <v>42700</v>
      </c>
      <c r="AZ27" s="378">
        <f t="shared" si="18"/>
        <v>113700</v>
      </c>
      <c r="BA27" s="378">
        <f t="shared" si="18"/>
        <v>2761100</v>
      </c>
      <c r="BB27" s="378">
        <f t="shared" si="18"/>
        <v>108400</v>
      </c>
      <c r="BC27" s="378">
        <f t="shared" si="18"/>
        <v>151300</v>
      </c>
      <c r="BD27" s="378">
        <f t="shared" si="18"/>
        <v>62700</v>
      </c>
      <c r="BE27" s="378">
        <f t="shared" si="18"/>
        <v>48700</v>
      </c>
      <c r="BF27" s="378">
        <f t="shared" si="18"/>
        <v>54700</v>
      </c>
      <c r="BG27" s="378">
        <f t="shared" si="18"/>
        <v>37700</v>
      </c>
      <c r="BH27" s="378">
        <f t="shared" si="18"/>
        <v>64700</v>
      </c>
      <c r="BI27" s="378">
        <f t="shared" si="18"/>
        <v>41700</v>
      </c>
      <c r="BJ27" s="378">
        <f t="shared" si="18"/>
        <v>5187300</v>
      </c>
      <c r="BK27" s="378">
        <f t="shared" si="18"/>
        <v>57700</v>
      </c>
      <c r="BL27" s="378">
        <f t="shared" si="18"/>
        <v>51600</v>
      </c>
      <c r="BM27" s="378">
        <f t="shared" si="18"/>
        <v>83700</v>
      </c>
      <c r="BN27" s="378">
        <f t="shared" si="18"/>
        <v>63700</v>
      </c>
      <c r="BO27" s="378">
        <f t="shared" si="18"/>
        <v>64200</v>
      </c>
      <c r="BP27" s="378">
        <f t="shared" si="18"/>
        <v>97700</v>
      </c>
      <c r="BQ27" s="378">
        <f t="shared" si="18"/>
        <v>58200</v>
      </c>
      <c r="BR27" s="378">
        <f t="shared" si="18"/>
        <v>52700</v>
      </c>
      <c r="BS27" s="378">
        <f t="shared" si="18"/>
        <v>44700</v>
      </c>
      <c r="BT27" s="378">
        <f t="shared" si="18"/>
        <v>3337100</v>
      </c>
      <c r="BU27" s="378">
        <f t="shared" si="18"/>
        <v>95200</v>
      </c>
      <c r="BV27" s="378">
        <f t="shared" si="18"/>
        <v>72900</v>
      </c>
      <c r="BW27" s="378">
        <f t="shared" si="18"/>
        <v>41000</v>
      </c>
      <c r="BX27" s="378">
        <f t="shared" si="18"/>
        <v>53000</v>
      </c>
      <c r="BY27" s="378">
        <f t="shared" si="18"/>
        <v>81400</v>
      </c>
      <c r="BZ27" s="378">
        <f t="shared" si="18"/>
        <v>45000</v>
      </c>
      <c r="CA27" s="378">
        <f t="shared" si="18"/>
        <v>25100</v>
      </c>
      <c r="CB27" s="378">
        <f t="shared" si="18"/>
        <v>73000</v>
      </c>
      <c r="CC27" s="378">
        <f t="shared" si="18"/>
        <v>2533700</v>
      </c>
      <c r="CD27" s="378">
        <f t="shared" si="18"/>
        <v>48100</v>
      </c>
      <c r="CE27" s="378">
        <f t="shared" si="18"/>
        <v>50000</v>
      </c>
      <c r="CF27" s="378">
        <f t="shared" si="18"/>
        <v>154800</v>
      </c>
      <c r="CG27" s="378">
        <f t="shared" si="18"/>
        <v>36500</v>
      </c>
      <c r="CH27" s="378">
        <f t="shared" si="18"/>
        <v>17800</v>
      </c>
      <c r="CI27" s="378">
        <f t="shared" si="18"/>
        <v>23800</v>
      </c>
      <c r="CJ27" s="378">
        <f t="shared" si="18"/>
        <v>79000</v>
      </c>
      <c r="CK27" s="378">
        <f t="shared" si="18"/>
        <v>67100</v>
      </c>
      <c r="CL27" s="378">
        <f t="shared" si="18"/>
        <v>54100</v>
      </c>
      <c r="CM27" s="378">
        <f t="shared" si="18"/>
        <v>759600</v>
      </c>
      <c r="CN27" s="378">
        <f t="shared" si="18"/>
        <v>55000</v>
      </c>
      <c r="CO27" s="378">
        <f t="shared" si="18"/>
        <v>67000</v>
      </c>
      <c r="CP27" s="378">
        <f t="shared" si="18"/>
        <v>42500</v>
      </c>
      <c r="CQ27" s="378">
        <f t="shared" si="18"/>
        <v>135000</v>
      </c>
      <c r="CR27" s="378">
        <f t="shared" si="18"/>
        <v>31500</v>
      </c>
      <c r="CS27" s="378">
        <f t="shared" si="18"/>
        <v>800000</v>
      </c>
      <c r="CT27" s="379">
        <f t="shared" si="18"/>
        <v>69600</v>
      </c>
      <c r="CU27" s="371"/>
      <c r="CV27" s="371"/>
      <c r="CW27" s="371"/>
    </row>
    <row r="28" spans="1:101" ht="18.75" customHeight="1">
      <c r="A28" s="380"/>
      <c r="B28" s="381"/>
      <c r="C28" s="381"/>
      <c r="D28" s="381"/>
      <c r="E28" s="381"/>
      <c r="F28" s="381"/>
      <c r="G28" s="381"/>
      <c r="H28" s="381"/>
      <c r="I28" s="380"/>
      <c r="J28" s="382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381"/>
      <c r="BL28" s="381"/>
      <c r="BM28" s="381"/>
      <c r="BN28" s="381"/>
      <c r="BO28" s="381"/>
      <c r="BP28" s="381"/>
      <c r="BQ28" s="381"/>
      <c r="BR28" s="381"/>
      <c r="BS28" s="381"/>
      <c r="BT28" s="381"/>
      <c r="BU28" s="381"/>
      <c r="BV28" s="381"/>
      <c r="BW28" s="381"/>
      <c r="BX28" s="381"/>
      <c r="BY28" s="381"/>
      <c r="BZ28" s="381"/>
      <c r="CA28" s="381"/>
      <c r="CB28" s="381"/>
      <c r="CC28" s="381"/>
      <c r="CD28" s="381"/>
      <c r="CE28" s="381"/>
      <c r="CF28" s="381"/>
      <c r="CG28" s="381"/>
      <c r="CH28" s="381"/>
      <c r="CI28" s="381"/>
      <c r="CJ28" s="381"/>
      <c r="CK28" s="381"/>
      <c r="CL28" s="381"/>
      <c r="CM28" s="381"/>
      <c r="CN28" s="381"/>
      <c r="CO28" s="381"/>
      <c r="CP28" s="381"/>
      <c r="CQ28" s="381"/>
      <c r="CR28" s="381"/>
      <c r="CS28" s="381"/>
      <c r="CT28" s="321"/>
      <c r="CU28" s="381"/>
      <c r="CV28" s="381"/>
      <c r="CW28" s="381"/>
    </row>
    <row r="29" spans="1:101" ht="28.5" customHeight="1">
      <c r="A29" s="380"/>
      <c r="B29" s="383"/>
      <c r="C29" s="381"/>
      <c r="D29" s="381"/>
      <c r="E29" s="381"/>
      <c r="F29" s="381"/>
      <c r="G29" s="381"/>
      <c r="H29" s="381"/>
      <c r="I29" s="380"/>
      <c r="J29" s="382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1"/>
      <c r="BC29" s="381"/>
      <c r="BD29" s="381"/>
      <c r="BE29" s="381"/>
      <c r="BF29" s="381"/>
      <c r="BG29" s="381"/>
      <c r="BH29" s="381"/>
      <c r="BI29" s="381"/>
      <c r="BJ29" s="381"/>
      <c r="BK29" s="381"/>
      <c r="BL29" s="381"/>
      <c r="BM29" s="381"/>
      <c r="BN29" s="381"/>
      <c r="BO29" s="381"/>
      <c r="BP29" s="381"/>
      <c r="BQ29" s="381"/>
      <c r="BR29" s="381"/>
      <c r="BS29" s="381"/>
      <c r="BT29" s="381"/>
      <c r="BU29" s="381"/>
      <c r="BV29" s="381"/>
      <c r="BW29" s="381"/>
      <c r="BX29" s="381"/>
      <c r="BY29" s="381"/>
      <c r="BZ29" s="381"/>
      <c r="CA29" s="381"/>
      <c r="CB29" s="381"/>
      <c r="CC29" s="381"/>
      <c r="CD29" s="381"/>
      <c r="CE29" s="381"/>
      <c r="CF29" s="381"/>
      <c r="CG29" s="381"/>
      <c r="CH29" s="381"/>
      <c r="CI29" s="381"/>
      <c r="CJ29" s="381"/>
      <c r="CK29" s="381"/>
      <c r="CL29" s="381"/>
      <c r="CM29" s="381"/>
      <c r="CN29" s="381"/>
      <c r="CO29" s="381"/>
      <c r="CP29" s="381"/>
      <c r="CQ29" s="381"/>
      <c r="CR29" s="381"/>
      <c r="CS29" s="381"/>
      <c r="CT29" s="321"/>
      <c r="CU29" s="381"/>
      <c r="CV29" s="381"/>
      <c r="CW29" s="381"/>
    </row>
    <row r="30" spans="1:101" ht="18.75" customHeight="1">
      <c r="A30" s="380"/>
      <c r="B30" s="381"/>
      <c r="C30" s="381"/>
      <c r="D30" s="381"/>
      <c r="E30" s="381"/>
      <c r="F30" s="381"/>
      <c r="G30" s="381"/>
      <c r="H30" s="381"/>
      <c r="I30" s="380"/>
      <c r="J30" s="382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1"/>
      <c r="BE30" s="381"/>
      <c r="BF30" s="381"/>
      <c r="BG30" s="381"/>
      <c r="BH30" s="381"/>
      <c r="BI30" s="381"/>
      <c r="BJ30" s="381"/>
      <c r="BK30" s="381"/>
      <c r="BL30" s="381"/>
      <c r="BM30" s="381"/>
      <c r="BN30" s="381"/>
      <c r="BO30" s="381"/>
      <c r="BP30" s="381"/>
      <c r="BQ30" s="381"/>
      <c r="BR30" s="381"/>
      <c r="BS30" s="381"/>
      <c r="BT30" s="381"/>
      <c r="BU30" s="381"/>
      <c r="BV30" s="381"/>
      <c r="BW30" s="381"/>
      <c r="BX30" s="381"/>
      <c r="BY30" s="381"/>
      <c r="BZ30" s="381"/>
      <c r="CA30" s="381"/>
      <c r="CB30" s="381"/>
      <c r="CC30" s="381"/>
      <c r="CD30" s="381"/>
      <c r="CE30" s="381"/>
      <c r="CF30" s="381"/>
      <c r="CG30" s="381"/>
      <c r="CH30" s="381"/>
      <c r="CI30" s="381"/>
      <c r="CJ30" s="381"/>
      <c r="CK30" s="381"/>
      <c r="CL30" s="381"/>
      <c r="CM30" s="381"/>
      <c r="CN30" s="381"/>
      <c r="CO30" s="381"/>
      <c r="CP30" s="381"/>
      <c r="CQ30" s="381"/>
      <c r="CR30" s="381"/>
      <c r="CS30" s="381"/>
      <c r="CT30" s="321"/>
      <c r="CU30" s="381"/>
      <c r="CV30" s="381"/>
      <c r="CW30" s="381"/>
    </row>
    <row r="31" spans="1:101" ht="13.5" customHeight="1">
      <c r="A31" s="86"/>
      <c r="B31" s="88"/>
      <c r="C31" s="88"/>
      <c r="D31" s="88"/>
      <c r="E31" s="88"/>
      <c r="F31" s="88"/>
      <c r="G31" s="88"/>
      <c r="H31" s="88"/>
      <c r="I31" s="86"/>
      <c r="J31" s="89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384"/>
      <c r="CU31" s="88"/>
      <c r="CV31" s="88"/>
      <c r="CW31" s="88"/>
    </row>
    <row r="32" spans="1:101" ht="23.2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323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384"/>
      <c r="CU32" s="88"/>
      <c r="CV32" s="88"/>
      <c r="CW32" s="88"/>
    </row>
    <row r="33" spans="98:98" ht="14.25" customHeight="1">
      <c r="CT33" s="385"/>
    </row>
    <row r="34" spans="98:98" ht="14.25" customHeight="1">
      <c r="CT34" s="385"/>
    </row>
    <row r="35" spans="98:98" ht="14.25" customHeight="1">
      <c r="CT35" s="385"/>
    </row>
    <row r="36" spans="98:98" ht="14.25" customHeight="1">
      <c r="CT36" s="385"/>
    </row>
    <row r="37" spans="98:98" ht="14.25" customHeight="1">
      <c r="CT37" s="385"/>
    </row>
    <row r="38" spans="98:98" ht="14.25" customHeight="1">
      <c r="CT38" s="385"/>
    </row>
    <row r="39" spans="98:98" ht="14.25" customHeight="1">
      <c r="CT39" s="385"/>
    </row>
    <row r="40" spans="98:98" ht="14.25" customHeight="1">
      <c r="CT40" s="385"/>
    </row>
    <row r="41" spans="98:98" ht="14.25" customHeight="1">
      <c r="CT41" s="385"/>
    </row>
    <row r="42" spans="98:98" ht="14.25" customHeight="1">
      <c r="CT42" s="385"/>
    </row>
    <row r="43" spans="98:98" ht="14.25" customHeight="1">
      <c r="CT43" s="385"/>
    </row>
    <row r="44" spans="98:98" ht="14.25" customHeight="1">
      <c r="CT44" s="385"/>
    </row>
    <row r="45" spans="98:98" ht="14.25" customHeight="1">
      <c r="CT45" s="385"/>
    </row>
    <row r="46" spans="98:98" ht="14.25" customHeight="1">
      <c r="CT46" s="385"/>
    </row>
    <row r="47" spans="98:98" ht="14.25" customHeight="1">
      <c r="CT47" s="385"/>
    </row>
    <row r="48" spans="98:98" ht="14.25" customHeight="1">
      <c r="CT48" s="385"/>
    </row>
    <row r="49" spans="98:98" ht="14.25" customHeight="1">
      <c r="CT49" s="385"/>
    </row>
    <row r="50" spans="98:98" ht="14.25" customHeight="1">
      <c r="CT50" s="385"/>
    </row>
    <row r="51" spans="98:98" ht="14.25" customHeight="1">
      <c r="CT51" s="385"/>
    </row>
    <row r="52" spans="98:98" ht="14.25" customHeight="1">
      <c r="CT52" s="385"/>
    </row>
    <row r="53" spans="98:98" ht="14.25" customHeight="1">
      <c r="CT53" s="385"/>
    </row>
    <row r="54" spans="98:98" ht="14.25" customHeight="1">
      <c r="CT54" s="385"/>
    </row>
    <row r="55" spans="98:98" ht="14.25" customHeight="1">
      <c r="CT55" s="385"/>
    </row>
    <row r="56" spans="98:98" ht="14.25" customHeight="1">
      <c r="CT56" s="385"/>
    </row>
    <row r="57" spans="98:98" ht="14.25" customHeight="1">
      <c r="CT57" s="385"/>
    </row>
    <row r="58" spans="98:98" ht="14.25" customHeight="1">
      <c r="CT58" s="385"/>
    </row>
    <row r="59" spans="98:98" ht="14.25" customHeight="1">
      <c r="CT59" s="385"/>
    </row>
    <row r="60" spans="98:98" ht="14.25" customHeight="1">
      <c r="CT60" s="385"/>
    </row>
    <row r="61" spans="98:98" ht="14.25" customHeight="1">
      <c r="CT61" s="385"/>
    </row>
    <row r="62" spans="98:98" ht="14.25" customHeight="1">
      <c r="CT62" s="385"/>
    </row>
    <row r="63" spans="98:98" ht="14.25" customHeight="1">
      <c r="CT63" s="385"/>
    </row>
    <row r="64" spans="98:98" ht="14.25" customHeight="1">
      <c r="CT64" s="385"/>
    </row>
    <row r="65" spans="98:98" ht="14.25" customHeight="1">
      <c r="CT65" s="385"/>
    </row>
    <row r="66" spans="98:98" ht="14.25" customHeight="1">
      <c r="CT66" s="385"/>
    </row>
    <row r="67" spans="98:98" ht="14.25" customHeight="1">
      <c r="CT67" s="385"/>
    </row>
    <row r="68" spans="98:98" ht="14.25" customHeight="1">
      <c r="CT68" s="385"/>
    </row>
    <row r="69" spans="98:98" ht="14.25" customHeight="1">
      <c r="CT69" s="385"/>
    </row>
    <row r="70" spans="98:98" ht="14.25" customHeight="1">
      <c r="CT70" s="385"/>
    </row>
    <row r="71" spans="98:98" ht="14.25" customHeight="1">
      <c r="CT71" s="385"/>
    </row>
    <row r="72" spans="98:98" ht="14.25" customHeight="1">
      <c r="CT72" s="385"/>
    </row>
    <row r="73" spans="98:98" ht="14.25" customHeight="1">
      <c r="CT73" s="385"/>
    </row>
    <row r="74" spans="98:98" ht="14.25" customHeight="1">
      <c r="CT74" s="385"/>
    </row>
    <row r="75" spans="98:98" ht="14.25" customHeight="1">
      <c r="CT75" s="385"/>
    </row>
    <row r="76" spans="98:98" ht="14.25" customHeight="1">
      <c r="CT76" s="385"/>
    </row>
    <row r="77" spans="98:98" ht="14.25" customHeight="1">
      <c r="CT77" s="385"/>
    </row>
    <row r="78" spans="98:98" ht="14.25" customHeight="1">
      <c r="CT78" s="385"/>
    </row>
    <row r="79" spans="98:98" ht="14.25" customHeight="1">
      <c r="CT79" s="385"/>
    </row>
    <row r="80" spans="98:98" ht="14.25" customHeight="1">
      <c r="CT80" s="385"/>
    </row>
    <row r="81" spans="98:98" ht="14.25" customHeight="1">
      <c r="CT81" s="385"/>
    </row>
    <row r="82" spans="98:98" ht="14.25" customHeight="1">
      <c r="CT82" s="385"/>
    </row>
    <row r="83" spans="98:98" ht="14.25" customHeight="1">
      <c r="CT83" s="385"/>
    </row>
    <row r="84" spans="98:98" ht="14.25" customHeight="1">
      <c r="CT84" s="385"/>
    </row>
    <row r="85" spans="98:98" ht="14.25" customHeight="1">
      <c r="CT85" s="385"/>
    </row>
    <row r="86" spans="98:98" ht="14.25" customHeight="1">
      <c r="CT86" s="385"/>
    </row>
    <row r="87" spans="98:98" ht="14.25" customHeight="1">
      <c r="CT87" s="385"/>
    </row>
    <row r="88" spans="98:98" ht="14.25" customHeight="1">
      <c r="CT88" s="385"/>
    </row>
    <row r="89" spans="98:98" ht="14.25" customHeight="1">
      <c r="CT89" s="385"/>
    </row>
    <row r="90" spans="98:98" ht="14.25" customHeight="1">
      <c r="CT90" s="385"/>
    </row>
    <row r="91" spans="98:98" ht="14.25" customHeight="1">
      <c r="CT91" s="385"/>
    </row>
    <row r="92" spans="98:98" ht="14.25" customHeight="1">
      <c r="CT92" s="385"/>
    </row>
    <row r="93" spans="98:98" ht="14.25" customHeight="1">
      <c r="CT93" s="385"/>
    </row>
    <row r="94" spans="98:98" ht="14.25" customHeight="1">
      <c r="CT94" s="385"/>
    </row>
    <row r="95" spans="98:98" ht="14.25" customHeight="1">
      <c r="CT95" s="385"/>
    </row>
    <row r="96" spans="98:98" ht="14.25" customHeight="1">
      <c r="CT96" s="385"/>
    </row>
    <row r="97" spans="98:98" ht="14.25" customHeight="1">
      <c r="CT97" s="385"/>
    </row>
    <row r="98" spans="98:98" ht="14.25" customHeight="1">
      <c r="CT98" s="385"/>
    </row>
    <row r="99" spans="98:98" ht="14.25" customHeight="1">
      <c r="CT99" s="385"/>
    </row>
    <row r="100" spans="98:98" ht="14.25" customHeight="1">
      <c r="CT100" s="385"/>
    </row>
    <row r="101" spans="98:98" ht="14.25" customHeight="1">
      <c r="CT101" s="385"/>
    </row>
    <row r="102" spans="98:98" ht="14.25" customHeight="1">
      <c r="CT102" s="385"/>
    </row>
    <row r="103" spans="98:98" ht="14.25" customHeight="1">
      <c r="CT103" s="385"/>
    </row>
    <row r="104" spans="98:98" ht="14.25" customHeight="1">
      <c r="CT104" s="385"/>
    </row>
    <row r="105" spans="98:98" ht="14.25" customHeight="1">
      <c r="CT105" s="385"/>
    </row>
    <row r="106" spans="98:98" ht="14.25" customHeight="1">
      <c r="CT106" s="385"/>
    </row>
    <row r="107" spans="98:98" ht="14.25" customHeight="1">
      <c r="CT107" s="385"/>
    </row>
    <row r="108" spans="98:98" ht="14.25" customHeight="1">
      <c r="CT108" s="385"/>
    </row>
    <row r="109" spans="98:98" ht="14.25" customHeight="1">
      <c r="CT109" s="385"/>
    </row>
    <row r="110" spans="98:98" ht="14.25" customHeight="1">
      <c r="CT110" s="385"/>
    </row>
    <row r="111" spans="98:98" ht="14.25" customHeight="1">
      <c r="CT111" s="385"/>
    </row>
    <row r="112" spans="98:98" ht="14.25" customHeight="1">
      <c r="CT112" s="385"/>
    </row>
    <row r="113" spans="98:98" ht="14.25" customHeight="1">
      <c r="CT113" s="385"/>
    </row>
    <row r="114" spans="98:98" ht="14.25" customHeight="1">
      <c r="CT114" s="385"/>
    </row>
    <row r="115" spans="98:98" ht="14.25" customHeight="1">
      <c r="CT115" s="385"/>
    </row>
    <row r="116" spans="98:98" ht="14.25" customHeight="1">
      <c r="CT116" s="385"/>
    </row>
    <row r="117" spans="98:98" ht="14.25" customHeight="1">
      <c r="CT117" s="385"/>
    </row>
    <row r="118" spans="98:98" ht="14.25" customHeight="1">
      <c r="CT118" s="385"/>
    </row>
    <row r="119" spans="98:98" ht="14.25" customHeight="1">
      <c r="CT119" s="385"/>
    </row>
    <row r="120" spans="98:98" ht="14.25" customHeight="1">
      <c r="CT120" s="385"/>
    </row>
    <row r="121" spans="98:98" ht="14.25" customHeight="1">
      <c r="CT121" s="385"/>
    </row>
    <row r="122" spans="98:98" ht="14.25" customHeight="1">
      <c r="CT122" s="385"/>
    </row>
    <row r="123" spans="98:98" ht="14.25" customHeight="1">
      <c r="CT123" s="385"/>
    </row>
    <row r="124" spans="98:98" ht="14.25" customHeight="1">
      <c r="CT124" s="385"/>
    </row>
    <row r="125" spans="98:98" ht="14.25" customHeight="1">
      <c r="CT125" s="385"/>
    </row>
    <row r="126" spans="98:98" ht="14.25" customHeight="1">
      <c r="CT126" s="385"/>
    </row>
    <row r="127" spans="98:98" ht="14.25" customHeight="1">
      <c r="CT127" s="385"/>
    </row>
    <row r="128" spans="98:98" ht="14.25" customHeight="1">
      <c r="CT128" s="385"/>
    </row>
    <row r="129" spans="98:98" ht="14.25" customHeight="1">
      <c r="CT129" s="385"/>
    </row>
    <row r="130" spans="98:98" ht="14.25" customHeight="1">
      <c r="CT130" s="385"/>
    </row>
    <row r="131" spans="98:98" ht="14.25" customHeight="1">
      <c r="CT131" s="385"/>
    </row>
    <row r="132" spans="98:98" ht="14.25" customHeight="1">
      <c r="CT132" s="385"/>
    </row>
    <row r="133" spans="98:98" ht="14.25" customHeight="1">
      <c r="CT133" s="385"/>
    </row>
    <row r="134" spans="98:98" ht="14.25" customHeight="1">
      <c r="CT134" s="385"/>
    </row>
    <row r="135" spans="98:98" ht="14.25" customHeight="1">
      <c r="CT135" s="385"/>
    </row>
    <row r="136" spans="98:98" ht="14.25" customHeight="1">
      <c r="CT136" s="385"/>
    </row>
    <row r="137" spans="98:98" ht="14.25" customHeight="1">
      <c r="CT137" s="385"/>
    </row>
    <row r="138" spans="98:98" ht="14.25" customHeight="1">
      <c r="CT138" s="385"/>
    </row>
    <row r="139" spans="98:98" ht="14.25" customHeight="1">
      <c r="CT139" s="385"/>
    </row>
    <row r="140" spans="98:98" ht="14.25" customHeight="1">
      <c r="CT140" s="385"/>
    </row>
    <row r="141" spans="98:98" ht="14.25" customHeight="1">
      <c r="CT141" s="385"/>
    </row>
    <row r="142" spans="98:98" ht="14.25" customHeight="1">
      <c r="CT142" s="385"/>
    </row>
    <row r="143" spans="98:98" ht="14.25" customHeight="1">
      <c r="CT143" s="385"/>
    </row>
    <row r="144" spans="98:98" ht="14.25" customHeight="1">
      <c r="CT144" s="385"/>
    </row>
    <row r="145" spans="98:98" ht="14.25" customHeight="1">
      <c r="CT145" s="385"/>
    </row>
    <row r="146" spans="98:98" ht="14.25" customHeight="1">
      <c r="CT146" s="385"/>
    </row>
    <row r="147" spans="98:98" ht="14.25" customHeight="1">
      <c r="CT147" s="385"/>
    </row>
    <row r="148" spans="98:98" ht="14.25" customHeight="1">
      <c r="CT148" s="385"/>
    </row>
    <row r="149" spans="98:98" ht="14.25" customHeight="1">
      <c r="CT149" s="385"/>
    </row>
    <row r="150" spans="98:98" ht="14.25" customHeight="1">
      <c r="CT150" s="385"/>
    </row>
    <row r="151" spans="98:98" ht="14.25" customHeight="1">
      <c r="CT151" s="385"/>
    </row>
    <row r="152" spans="98:98" ht="14.25" customHeight="1">
      <c r="CT152" s="385"/>
    </row>
    <row r="153" spans="98:98" ht="14.25" customHeight="1">
      <c r="CT153" s="385"/>
    </row>
    <row r="154" spans="98:98" ht="14.25" customHeight="1">
      <c r="CT154" s="385"/>
    </row>
    <row r="155" spans="98:98" ht="14.25" customHeight="1">
      <c r="CT155" s="385"/>
    </row>
    <row r="156" spans="98:98" ht="14.25" customHeight="1">
      <c r="CT156" s="385"/>
    </row>
    <row r="157" spans="98:98" ht="14.25" customHeight="1">
      <c r="CT157" s="385"/>
    </row>
    <row r="158" spans="98:98" ht="14.25" customHeight="1">
      <c r="CT158" s="385"/>
    </row>
    <row r="159" spans="98:98" ht="14.25" customHeight="1">
      <c r="CT159" s="385"/>
    </row>
    <row r="160" spans="98:98" ht="14.25" customHeight="1">
      <c r="CT160" s="385"/>
    </row>
    <row r="161" spans="98:98" ht="14.25" customHeight="1">
      <c r="CT161" s="385"/>
    </row>
    <row r="162" spans="98:98" ht="14.25" customHeight="1">
      <c r="CT162" s="385"/>
    </row>
    <row r="163" spans="98:98" ht="14.25" customHeight="1">
      <c r="CT163" s="385"/>
    </row>
    <row r="164" spans="98:98" ht="14.25" customHeight="1">
      <c r="CT164" s="385"/>
    </row>
    <row r="165" spans="98:98" ht="14.25" customHeight="1">
      <c r="CT165" s="385"/>
    </row>
    <row r="166" spans="98:98" ht="14.25" customHeight="1">
      <c r="CT166" s="385"/>
    </row>
    <row r="167" spans="98:98" ht="14.25" customHeight="1">
      <c r="CT167" s="385"/>
    </row>
    <row r="168" spans="98:98" ht="14.25" customHeight="1">
      <c r="CT168" s="385"/>
    </row>
    <row r="169" spans="98:98" ht="14.25" customHeight="1">
      <c r="CT169" s="385"/>
    </row>
    <row r="170" spans="98:98" ht="14.25" customHeight="1">
      <c r="CT170" s="385"/>
    </row>
    <row r="171" spans="98:98" ht="14.25" customHeight="1">
      <c r="CT171" s="385"/>
    </row>
    <row r="172" spans="98:98" ht="14.25" customHeight="1">
      <c r="CT172" s="385"/>
    </row>
    <row r="173" spans="98:98" ht="14.25" customHeight="1">
      <c r="CT173" s="385"/>
    </row>
    <row r="174" spans="98:98" ht="14.25" customHeight="1">
      <c r="CT174" s="385"/>
    </row>
    <row r="175" spans="98:98" ht="14.25" customHeight="1">
      <c r="CT175" s="385"/>
    </row>
    <row r="176" spans="98:98" ht="14.25" customHeight="1">
      <c r="CT176" s="385"/>
    </row>
    <row r="177" spans="98:98" ht="14.25" customHeight="1">
      <c r="CT177" s="385"/>
    </row>
    <row r="178" spans="98:98" ht="14.25" customHeight="1">
      <c r="CT178" s="385"/>
    </row>
    <row r="179" spans="98:98" ht="14.25" customHeight="1">
      <c r="CT179" s="385"/>
    </row>
    <row r="180" spans="98:98" ht="14.25" customHeight="1">
      <c r="CT180" s="385"/>
    </row>
    <row r="181" spans="98:98" ht="14.25" customHeight="1">
      <c r="CT181" s="385"/>
    </row>
    <row r="182" spans="98:98" ht="14.25" customHeight="1">
      <c r="CT182" s="385"/>
    </row>
    <row r="183" spans="98:98" ht="14.25" customHeight="1">
      <c r="CT183" s="385"/>
    </row>
    <row r="184" spans="98:98" ht="14.25" customHeight="1">
      <c r="CT184" s="385"/>
    </row>
    <row r="185" spans="98:98" ht="14.25" customHeight="1">
      <c r="CT185" s="385"/>
    </row>
    <row r="186" spans="98:98" ht="14.25" customHeight="1">
      <c r="CT186" s="385"/>
    </row>
    <row r="187" spans="98:98" ht="14.25" customHeight="1">
      <c r="CT187" s="385"/>
    </row>
    <row r="188" spans="98:98" ht="14.25" customHeight="1">
      <c r="CT188" s="385"/>
    </row>
    <row r="189" spans="98:98" ht="14.25" customHeight="1">
      <c r="CT189" s="385"/>
    </row>
    <row r="190" spans="98:98" ht="14.25" customHeight="1">
      <c r="CT190" s="385"/>
    </row>
    <row r="191" spans="98:98" ht="14.25" customHeight="1">
      <c r="CT191" s="385"/>
    </row>
    <row r="192" spans="98:98" ht="14.25" customHeight="1">
      <c r="CT192" s="385"/>
    </row>
    <row r="193" spans="98:98" ht="14.25" customHeight="1">
      <c r="CT193" s="385"/>
    </row>
    <row r="194" spans="98:98" ht="14.25" customHeight="1">
      <c r="CT194" s="385"/>
    </row>
    <row r="195" spans="98:98" ht="14.25" customHeight="1">
      <c r="CT195" s="385"/>
    </row>
    <row r="196" spans="98:98" ht="14.25" customHeight="1">
      <c r="CT196" s="385"/>
    </row>
    <row r="197" spans="98:98" ht="14.25" customHeight="1">
      <c r="CT197" s="385"/>
    </row>
    <row r="198" spans="98:98" ht="14.25" customHeight="1">
      <c r="CT198" s="385"/>
    </row>
    <row r="199" spans="98:98" ht="14.25" customHeight="1">
      <c r="CT199" s="385"/>
    </row>
    <row r="200" spans="98:98" ht="14.25" customHeight="1">
      <c r="CT200" s="385"/>
    </row>
    <row r="201" spans="98:98" ht="14.25" customHeight="1">
      <c r="CT201" s="385"/>
    </row>
    <row r="202" spans="98:98" ht="14.25" customHeight="1">
      <c r="CT202" s="385"/>
    </row>
    <row r="203" spans="98:98" ht="14.25" customHeight="1">
      <c r="CT203" s="385"/>
    </row>
    <row r="204" spans="98:98" ht="14.25" customHeight="1">
      <c r="CT204" s="385"/>
    </row>
    <row r="205" spans="98:98" ht="14.25" customHeight="1">
      <c r="CT205" s="385"/>
    </row>
    <row r="206" spans="98:98" ht="14.25" customHeight="1">
      <c r="CT206" s="385"/>
    </row>
    <row r="207" spans="98:98" ht="14.25" customHeight="1">
      <c r="CT207" s="385"/>
    </row>
    <row r="208" spans="98:98" ht="14.25" customHeight="1">
      <c r="CT208" s="385"/>
    </row>
    <row r="209" spans="98:98" ht="14.25" customHeight="1">
      <c r="CT209" s="385"/>
    </row>
    <row r="210" spans="98:98" ht="14.25" customHeight="1">
      <c r="CT210" s="385"/>
    </row>
    <row r="211" spans="98:98" ht="14.25" customHeight="1">
      <c r="CT211" s="385"/>
    </row>
    <row r="212" spans="98:98" ht="14.25" customHeight="1">
      <c r="CT212" s="385"/>
    </row>
    <row r="213" spans="98:98" ht="14.25" customHeight="1">
      <c r="CT213" s="385"/>
    </row>
    <row r="214" spans="98:98" ht="14.25" customHeight="1">
      <c r="CT214" s="385"/>
    </row>
    <row r="215" spans="98:98" ht="14.25" customHeight="1">
      <c r="CT215" s="385"/>
    </row>
    <row r="216" spans="98:98" ht="14.25" customHeight="1">
      <c r="CT216" s="385"/>
    </row>
    <row r="217" spans="98:98" ht="14.25" customHeight="1">
      <c r="CT217" s="385"/>
    </row>
    <row r="218" spans="98:98" ht="14.25" customHeight="1">
      <c r="CT218" s="385"/>
    </row>
    <row r="219" spans="98:98" ht="14.25" customHeight="1">
      <c r="CT219" s="385"/>
    </row>
    <row r="220" spans="98:98" ht="14.25" customHeight="1">
      <c r="CT220" s="385"/>
    </row>
    <row r="221" spans="98:98" ht="14.25" customHeight="1">
      <c r="CT221" s="385"/>
    </row>
    <row r="222" spans="98:98" ht="14.25" customHeight="1">
      <c r="CT222" s="385"/>
    </row>
    <row r="223" spans="98:98" ht="14.25" customHeight="1">
      <c r="CT223" s="385"/>
    </row>
    <row r="224" spans="98:98" ht="14.25" customHeight="1">
      <c r="CT224" s="385"/>
    </row>
    <row r="225" spans="98:98" ht="14.25" customHeight="1">
      <c r="CT225" s="385"/>
    </row>
    <row r="226" spans="98:98" ht="14.25" customHeight="1">
      <c r="CT226" s="385"/>
    </row>
    <row r="227" spans="98:98" ht="14.25" customHeight="1">
      <c r="CT227" s="385"/>
    </row>
    <row r="228" spans="98:98" ht="14.25" customHeight="1">
      <c r="CT228" s="385"/>
    </row>
    <row r="229" spans="98:98" ht="14.25" customHeight="1">
      <c r="CT229" s="385"/>
    </row>
    <row r="230" spans="98:98" ht="14.25" customHeight="1">
      <c r="CT230" s="385"/>
    </row>
    <row r="231" spans="98:98" ht="14.25" customHeight="1">
      <c r="CT231" s="385"/>
    </row>
    <row r="232" spans="98:98" ht="14.25" customHeight="1">
      <c r="CT232" s="385"/>
    </row>
    <row r="233" spans="98:98" ht="14.25" customHeight="1">
      <c r="CT233" s="385"/>
    </row>
    <row r="234" spans="98:98" ht="14.25" customHeight="1">
      <c r="CT234" s="385"/>
    </row>
    <row r="235" spans="98:98" ht="14.25" customHeight="1">
      <c r="CT235" s="385"/>
    </row>
    <row r="236" spans="98:98" ht="14.25" customHeight="1">
      <c r="CT236" s="385"/>
    </row>
    <row r="237" spans="98:98" ht="14.25" customHeight="1">
      <c r="CT237" s="385"/>
    </row>
    <row r="238" spans="98:98" ht="14.25" customHeight="1">
      <c r="CT238" s="385"/>
    </row>
    <row r="239" spans="98:98" ht="14.25" customHeight="1">
      <c r="CT239" s="385"/>
    </row>
    <row r="240" spans="98:98" ht="14.25" customHeight="1">
      <c r="CT240" s="385"/>
    </row>
    <row r="241" spans="98:98" ht="14.25" customHeight="1">
      <c r="CT241" s="385"/>
    </row>
    <row r="242" spans="98:98" ht="14.25" customHeight="1">
      <c r="CT242" s="385"/>
    </row>
    <row r="243" spans="98:98" ht="14.25" customHeight="1">
      <c r="CT243" s="385"/>
    </row>
    <row r="244" spans="98:98" ht="14.25" customHeight="1">
      <c r="CT244" s="385"/>
    </row>
    <row r="245" spans="98:98" ht="14.25" customHeight="1">
      <c r="CT245" s="385"/>
    </row>
    <row r="246" spans="98:98" ht="14.25" customHeight="1">
      <c r="CT246" s="385"/>
    </row>
    <row r="247" spans="98:98" ht="14.25" customHeight="1">
      <c r="CT247" s="385"/>
    </row>
    <row r="248" spans="98:98" ht="14.25" customHeight="1">
      <c r="CT248" s="385"/>
    </row>
    <row r="249" spans="98:98" ht="14.25" customHeight="1">
      <c r="CT249" s="385"/>
    </row>
    <row r="250" spans="98:98" ht="14.25" customHeight="1">
      <c r="CT250" s="385"/>
    </row>
    <row r="251" spans="98:98" ht="14.25" customHeight="1">
      <c r="CT251" s="385"/>
    </row>
    <row r="252" spans="98:98" ht="14.25" customHeight="1">
      <c r="CT252" s="385"/>
    </row>
    <row r="253" spans="98:98" ht="14.25" customHeight="1">
      <c r="CT253" s="385"/>
    </row>
    <row r="254" spans="98:98" ht="14.25" customHeight="1">
      <c r="CT254" s="385"/>
    </row>
    <row r="255" spans="98:98" ht="14.25" customHeight="1">
      <c r="CT255" s="385"/>
    </row>
    <row r="256" spans="98:98" ht="14.25" customHeight="1">
      <c r="CT256" s="385"/>
    </row>
    <row r="257" spans="98:98" ht="14.25" customHeight="1">
      <c r="CT257" s="385"/>
    </row>
    <row r="258" spans="98:98" ht="14.25" customHeight="1">
      <c r="CT258" s="385"/>
    </row>
    <row r="259" spans="98:98" ht="14.25" customHeight="1">
      <c r="CT259" s="385"/>
    </row>
    <row r="260" spans="98:98" ht="14.25" customHeight="1">
      <c r="CT260" s="385"/>
    </row>
    <row r="261" spans="98:98" ht="14.25" customHeight="1">
      <c r="CT261" s="385"/>
    </row>
    <row r="262" spans="98:98" ht="14.25" customHeight="1">
      <c r="CT262" s="385"/>
    </row>
    <row r="263" spans="98:98" ht="14.25" customHeight="1">
      <c r="CT263" s="385"/>
    </row>
    <row r="264" spans="98:98" ht="14.25" customHeight="1">
      <c r="CT264" s="385"/>
    </row>
    <row r="265" spans="98:98" ht="14.25" customHeight="1">
      <c r="CT265" s="385"/>
    </row>
    <row r="266" spans="98:98" ht="14.25" customHeight="1">
      <c r="CT266" s="385"/>
    </row>
    <row r="267" spans="98:98" ht="14.25" customHeight="1">
      <c r="CT267" s="385"/>
    </row>
    <row r="268" spans="98:98" ht="14.25" customHeight="1">
      <c r="CT268" s="385"/>
    </row>
    <row r="269" spans="98:98" ht="14.25" customHeight="1">
      <c r="CT269" s="385"/>
    </row>
    <row r="270" spans="98:98" ht="14.25" customHeight="1">
      <c r="CT270" s="385"/>
    </row>
    <row r="271" spans="98:98" ht="14.25" customHeight="1">
      <c r="CT271" s="385"/>
    </row>
    <row r="272" spans="98:98" ht="14.25" customHeight="1">
      <c r="CT272" s="385"/>
    </row>
    <row r="273" spans="98:98" ht="14.25" customHeight="1">
      <c r="CT273" s="385"/>
    </row>
    <row r="274" spans="98:98" ht="14.25" customHeight="1">
      <c r="CT274" s="385"/>
    </row>
    <row r="275" spans="98:98" ht="14.25" customHeight="1">
      <c r="CT275" s="385"/>
    </row>
    <row r="276" spans="98:98" ht="14.25" customHeight="1">
      <c r="CT276" s="385"/>
    </row>
    <row r="277" spans="98:98" ht="14.25" customHeight="1">
      <c r="CT277" s="385"/>
    </row>
    <row r="278" spans="98:98" ht="14.25" customHeight="1">
      <c r="CT278" s="385"/>
    </row>
    <row r="279" spans="98:98" ht="14.25" customHeight="1">
      <c r="CT279" s="385"/>
    </row>
    <row r="280" spans="98:98" ht="14.25" customHeight="1">
      <c r="CT280" s="385"/>
    </row>
    <row r="281" spans="98:98" ht="14.25" customHeight="1">
      <c r="CT281" s="385"/>
    </row>
    <row r="282" spans="98:98" ht="14.25" customHeight="1">
      <c r="CT282" s="385"/>
    </row>
    <row r="283" spans="98:98" ht="14.25" customHeight="1">
      <c r="CT283" s="385"/>
    </row>
    <row r="284" spans="98:98" ht="14.25" customHeight="1">
      <c r="CT284" s="385"/>
    </row>
    <row r="285" spans="98:98" ht="14.25" customHeight="1">
      <c r="CT285" s="385"/>
    </row>
    <row r="286" spans="98:98" ht="14.25" customHeight="1">
      <c r="CT286" s="385"/>
    </row>
    <row r="287" spans="98:98" ht="14.25" customHeight="1">
      <c r="CT287" s="385"/>
    </row>
    <row r="288" spans="98:98" ht="14.25" customHeight="1">
      <c r="CT288" s="385"/>
    </row>
    <row r="289" spans="98:98" ht="14.25" customHeight="1">
      <c r="CT289" s="385"/>
    </row>
    <row r="290" spans="98:98" ht="14.25" customHeight="1">
      <c r="CT290" s="385"/>
    </row>
    <row r="291" spans="98:98" ht="14.25" customHeight="1">
      <c r="CT291" s="385"/>
    </row>
    <row r="292" spans="98:98" ht="14.25" customHeight="1">
      <c r="CT292" s="385"/>
    </row>
    <row r="293" spans="98:98" ht="14.25" customHeight="1">
      <c r="CT293" s="385"/>
    </row>
    <row r="294" spans="98:98" ht="14.25" customHeight="1">
      <c r="CT294" s="385"/>
    </row>
    <row r="295" spans="98:98" ht="14.25" customHeight="1">
      <c r="CT295" s="385"/>
    </row>
    <row r="296" spans="98:98" ht="14.25" customHeight="1">
      <c r="CT296" s="385"/>
    </row>
    <row r="297" spans="98:98" ht="14.25" customHeight="1">
      <c r="CT297" s="385"/>
    </row>
    <row r="298" spans="98:98" ht="14.25" customHeight="1">
      <c r="CT298" s="385"/>
    </row>
    <row r="299" spans="98:98" ht="14.25" customHeight="1">
      <c r="CT299" s="385"/>
    </row>
    <row r="300" spans="98:98" ht="14.25" customHeight="1">
      <c r="CT300" s="385"/>
    </row>
    <row r="301" spans="98:98" ht="14.25" customHeight="1">
      <c r="CT301" s="385"/>
    </row>
    <row r="302" spans="98:98" ht="14.25" customHeight="1">
      <c r="CT302" s="385"/>
    </row>
    <row r="303" spans="98:98" ht="14.25" customHeight="1">
      <c r="CT303" s="385"/>
    </row>
    <row r="304" spans="98:98" ht="14.25" customHeight="1">
      <c r="CT304" s="385"/>
    </row>
    <row r="305" spans="98:98" ht="14.25" customHeight="1">
      <c r="CT305" s="385"/>
    </row>
    <row r="306" spans="98:98" ht="14.25" customHeight="1">
      <c r="CT306" s="385"/>
    </row>
    <row r="307" spans="98:98" ht="14.25" customHeight="1">
      <c r="CT307" s="385"/>
    </row>
    <row r="308" spans="98:98" ht="14.25" customHeight="1">
      <c r="CT308" s="385"/>
    </row>
    <row r="309" spans="98:98" ht="14.25" customHeight="1">
      <c r="CT309" s="385"/>
    </row>
    <row r="310" spans="98:98" ht="14.25" customHeight="1">
      <c r="CT310" s="385"/>
    </row>
    <row r="311" spans="98:98" ht="14.25" customHeight="1">
      <c r="CT311" s="385"/>
    </row>
    <row r="312" spans="98:98" ht="14.25" customHeight="1">
      <c r="CT312" s="385"/>
    </row>
    <row r="313" spans="98:98" ht="14.25" customHeight="1">
      <c r="CT313" s="385"/>
    </row>
    <row r="314" spans="98:98" ht="14.25" customHeight="1">
      <c r="CT314" s="385"/>
    </row>
    <row r="315" spans="98:98" ht="14.25" customHeight="1">
      <c r="CT315" s="385"/>
    </row>
    <row r="316" spans="98:98" ht="14.25" customHeight="1">
      <c r="CT316" s="385"/>
    </row>
    <row r="317" spans="98:98" ht="14.25" customHeight="1">
      <c r="CT317" s="385"/>
    </row>
    <row r="318" spans="98:98" ht="14.25" customHeight="1">
      <c r="CT318" s="385"/>
    </row>
    <row r="319" spans="98:98" ht="14.25" customHeight="1">
      <c r="CT319" s="385"/>
    </row>
    <row r="320" spans="98:98" ht="14.25" customHeight="1">
      <c r="CT320" s="385"/>
    </row>
    <row r="321" spans="98:98" ht="14.25" customHeight="1">
      <c r="CT321" s="385"/>
    </row>
    <row r="322" spans="98:98" ht="14.25" customHeight="1">
      <c r="CT322" s="385"/>
    </row>
    <row r="323" spans="98:98" ht="14.25" customHeight="1">
      <c r="CT323" s="385"/>
    </row>
    <row r="324" spans="98:98" ht="14.25" customHeight="1">
      <c r="CT324" s="385"/>
    </row>
    <row r="325" spans="98:98" ht="14.25" customHeight="1">
      <c r="CT325" s="385"/>
    </row>
    <row r="326" spans="98:98" ht="14.25" customHeight="1">
      <c r="CT326" s="385"/>
    </row>
    <row r="327" spans="98:98" ht="14.25" customHeight="1">
      <c r="CT327" s="385"/>
    </row>
    <row r="328" spans="98:98" ht="14.25" customHeight="1">
      <c r="CT328" s="385"/>
    </row>
    <row r="329" spans="98:98" ht="14.25" customHeight="1">
      <c r="CT329" s="385"/>
    </row>
    <row r="330" spans="98:98" ht="14.25" customHeight="1">
      <c r="CT330" s="385"/>
    </row>
    <row r="331" spans="98:98" ht="14.25" customHeight="1">
      <c r="CT331" s="385"/>
    </row>
    <row r="332" spans="98:98" ht="14.25" customHeight="1">
      <c r="CT332" s="385"/>
    </row>
    <row r="333" spans="98:98" ht="14.25" customHeight="1">
      <c r="CT333" s="385"/>
    </row>
    <row r="334" spans="98:98" ht="14.25" customHeight="1">
      <c r="CT334" s="385"/>
    </row>
    <row r="335" spans="98:98" ht="14.25" customHeight="1">
      <c r="CT335" s="385"/>
    </row>
    <row r="336" spans="98:98" ht="14.25" customHeight="1">
      <c r="CT336" s="385"/>
    </row>
    <row r="337" spans="98:98" ht="14.25" customHeight="1">
      <c r="CT337" s="385"/>
    </row>
    <row r="338" spans="98:98" ht="14.25" customHeight="1">
      <c r="CT338" s="385"/>
    </row>
    <row r="339" spans="98:98" ht="14.25" customHeight="1">
      <c r="CT339" s="385"/>
    </row>
    <row r="340" spans="98:98" ht="14.25" customHeight="1">
      <c r="CT340" s="385"/>
    </row>
    <row r="341" spans="98:98" ht="14.25" customHeight="1">
      <c r="CT341" s="385"/>
    </row>
    <row r="342" spans="98:98" ht="14.25" customHeight="1">
      <c r="CT342" s="385"/>
    </row>
    <row r="343" spans="98:98" ht="14.25" customHeight="1">
      <c r="CT343" s="385"/>
    </row>
    <row r="344" spans="98:98" ht="14.25" customHeight="1">
      <c r="CT344" s="385"/>
    </row>
    <row r="345" spans="98:98" ht="14.25" customHeight="1">
      <c r="CT345" s="385"/>
    </row>
    <row r="346" spans="98:98" ht="14.25" customHeight="1">
      <c r="CT346" s="385"/>
    </row>
    <row r="347" spans="98:98" ht="14.25" customHeight="1">
      <c r="CT347" s="385"/>
    </row>
    <row r="348" spans="98:98" ht="14.25" customHeight="1">
      <c r="CT348" s="385"/>
    </row>
    <row r="349" spans="98:98" ht="14.25" customHeight="1">
      <c r="CT349" s="385"/>
    </row>
    <row r="350" spans="98:98" ht="14.25" customHeight="1">
      <c r="CT350" s="385"/>
    </row>
    <row r="351" spans="98:98" ht="14.25" customHeight="1">
      <c r="CT351" s="385"/>
    </row>
    <row r="352" spans="98:98" ht="14.25" customHeight="1">
      <c r="CT352" s="385"/>
    </row>
    <row r="353" spans="98:98" ht="14.25" customHeight="1">
      <c r="CT353" s="385"/>
    </row>
    <row r="354" spans="98:98" ht="14.25" customHeight="1">
      <c r="CT354" s="385"/>
    </row>
    <row r="355" spans="98:98" ht="14.25" customHeight="1">
      <c r="CT355" s="385"/>
    </row>
    <row r="356" spans="98:98" ht="14.25" customHeight="1">
      <c r="CT356" s="385"/>
    </row>
    <row r="357" spans="98:98" ht="14.25" customHeight="1">
      <c r="CT357" s="385"/>
    </row>
    <row r="358" spans="98:98" ht="14.25" customHeight="1">
      <c r="CT358" s="385"/>
    </row>
    <row r="359" spans="98:98" ht="14.25" customHeight="1">
      <c r="CT359" s="385"/>
    </row>
    <row r="360" spans="98:98" ht="14.25" customHeight="1">
      <c r="CT360" s="385"/>
    </row>
    <row r="361" spans="98:98" ht="14.25" customHeight="1">
      <c r="CT361" s="385"/>
    </row>
    <row r="362" spans="98:98" ht="14.25" customHeight="1">
      <c r="CT362" s="385"/>
    </row>
    <row r="363" spans="98:98" ht="14.25" customHeight="1">
      <c r="CT363" s="385"/>
    </row>
    <row r="364" spans="98:98" ht="14.25" customHeight="1">
      <c r="CT364" s="385"/>
    </row>
    <row r="365" spans="98:98" ht="14.25" customHeight="1">
      <c r="CT365" s="385"/>
    </row>
    <row r="366" spans="98:98" ht="14.25" customHeight="1">
      <c r="CT366" s="385"/>
    </row>
    <row r="367" spans="98:98" ht="14.25" customHeight="1">
      <c r="CT367" s="385"/>
    </row>
    <row r="368" spans="98:98" ht="14.25" customHeight="1">
      <c r="CT368" s="385"/>
    </row>
    <row r="369" spans="98:98" ht="14.25" customHeight="1">
      <c r="CT369" s="385"/>
    </row>
    <row r="370" spans="98:98" ht="14.25" customHeight="1">
      <c r="CT370" s="385"/>
    </row>
    <row r="371" spans="98:98" ht="14.25" customHeight="1">
      <c r="CT371" s="385"/>
    </row>
    <row r="372" spans="98:98" ht="14.25" customHeight="1">
      <c r="CT372" s="385"/>
    </row>
    <row r="373" spans="98:98" ht="14.25" customHeight="1">
      <c r="CT373" s="385"/>
    </row>
    <row r="374" spans="98:98" ht="14.25" customHeight="1">
      <c r="CT374" s="385"/>
    </row>
    <row r="375" spans="98:98" ht="14.25" customHeight="1">
      <c r="CT375" s="385"/>
    </row>
    <row r="376" spans="98:98" ht="14.25" customHeight="1">
      <c r="CT376" s="385"/>
    </row>
    <row r="377" spans="98:98" ht="14.25" customHeight="1">
      <c r="CT377" s="385"/>
    </row>
    <row r="378" spans="98:98" ht="14.25" customHeight="1">
      <c r="CT378" s="385"/>
    </row>
    <row r="379" spans="98:98" ht="14.25" customHeight="1">
      <c r="CT379" s="385"/>
    </row>
    <row r="380" spans="98:98" ht="14.25" customHeight="1">
      <c r="CT380" s="385"/>
    </row>
    <row r="381" spans="98:98" ht="14.25" customHeight="1">
      <c r="CT381" s="385"/>
    </row>
    <row r="382" spans="98:98" ht="14.25" customHeight="1">
      <c r="CT382" s="385"/>
    </row>
    <row r="383" spans="98:98" ht="14.25" customHeight="1">
      <c r="CT383" s="385"/>
    </row>
    <row r="384" spans="98:98" ht="14.25" customHeight="1">
      <c r="CT384" s="385"/>
    </row>
    <row r="385" spans="98:98" ht="14.25" customHeight="1">
      <c r="CT385" s="385"/>
    </row>
    <row r="386" spans="98:98" ht="14.25" customHeight="1">
      <c r="CT386" s="385"/>
    </row>
    <row r="387" spans="98:98" ht="14.25" customHeight="1">
      <c r="CT387" s="385"/>
    </row>
    <row r="388" spans="98:98" ht="14.25" customHeight="1">
      <c r="CT388" s="385"/>
    </row>
    <row r="389" spans="98:98" ht="14.25" customHeight="1">
      <c r="CT389" s="385"/>
    </row>
    <row r="390" spans="98:98" ht="14.25" customHeight="1">
      <c r="CT390" s="385"/>
    </row>
    <row r="391" spans="98:98" ht="14.25" customHeight="1">
      <c r="CT391" s="385"/>
    </row>
    <row r="392" spans="98:98" ht="14.25" customHeight="1">
      <c r="CT392" s="385"/>
    </row>
    <row r="393" spans="98:98" ht="14.25" customHeight="1">
      <c r="CT393" s="385"/>
    </row>
    <row r="394" spans="98:98" ht="14.25" customHeight="1">
      <c r="CT394" s="385"/>
    </row>
    <row r="395" spans="98:98" ht="14.25" customHeight="1">
      <c r="CT395" s="385"/>
    </row>
    <row r="396" spans="98:98" ht="14.25" customHeight="1">
      <c r="CT396" s="385"/>
    </row>
    <row r="397" spans="98:98" ht="14.25" customHeight="1">
      <c r="CT397" s="385"/>
    </row>
    <row r="398" spans="98:98" ht="14.25" customHeight="1">
      <c r="CT398" s="385"/>
    </row>
    <row r="399" spans="98:98" ht="14.25" customHeight="1">
      <c r="CT399" s="385"/>
    </row>
    <row r="400" spans="98:98" ht="14.25" customHeight="1">
      <c r="CT400" s="385"/>
    </row>
    <row r="401" spans="98:98" ht="14.25" customHeight="1">
      <c r="CT401" s="385"/>
    </row>
    <row r="402" spans="98:98" ht="14.25" customHeight="1">
      <c r="CT402" s="385"/>
    </row>
    <row r="403" spans="98:98" ht="14.25" customHeight="1">
      <c r="CT403" s="385"/>
    </row>
    <row r="404" spans="98:98" ht="14.25" customHeight="1">
      <c r="CT404" s="385"/>
    </row>
    <row r="405" spans="98:98" ht="14.25" customHeight="1">
      <c r="CT405" s="385"/>
    </row>
    <row r="406" spans="98:98" ht="14.25" customHeight="1">
      <c r="CT406" s="385"/>
    </row>
    <row r="407" spans="98:98" ht="14.25" customHeight="1">
      <c r="CT407" s="385"/>
    </row>
    <row r="408" spans="98:98" ht="14.25" customHeight="1">
      <c r="CT408" s="385"/>
    </row>
    <row r="409" spans="98:98" ht="14.25" customHeight="1">
      <c r="CT409" s="385"/>
    </row>
    <row r="410" spans="98:98" ht="14.25" customHeight="1">
      <c r="CT410" s="385"/>
    </row>
    <row r="411" spans="98:98" ht="14.25" customHeight="1">
      <c r="CT411" s="385"/>
    </row>
    <row r="412" spans="98:98" ht="14.25" customHeight="1">
      <c r="CT412" s="385"/>
    </row>
    <row r="413" spans="98:98" ht="14.25" customHeight="1">
      <c r="CT413" s="385"/>
    </row>
    <row r="414" spans="98:98" ht="14.25" customHeight="1">
      <c r="CT414" s="385"/>
    </row>
    <row r="415" spans="98:98" ht="14.25" customHeight="1">
      <c r="CT415" s="385"/>
    </row>
    <row r="416" spans="98:98" ht="14.25" customHeight="1">
      <c r="CT416" s="385"/>
    </row>
    <row r="417" spans="98:98" ht="14.25" customHeight="1">
      <c r="CT417" s="385"/>
    </row>
    <row r="418" spans="98:98" ht="14.25" customHeight="1">
      <c r="CT418" s="385"/>
    </row>
    <row r="419" spans="98:98" ht="14.25" customHeight="1">
      <c r="CT419" s="385"/>
    </row>
    <row r="420" spans="98:98" ht="14.25" customHeight="1">
      <c r="CT420" s="385"/>
    </row>
    <row r="421" spans="98:98" ht="14.25" customHeight="1">
      <c r="CT421" s="385"/>
    </row>
    <row r="422" spans="98:98" ht="14.25" customHeight="1">
      <c r="CT422" s="385"/>
    </row>
    <row r="423" spans="98:98" ht="14.25" customHeight="1">
      <c r="CT423" s="385"/>
    </row>
    <row r="424" spans="98:98" ht="14.25" customHeight="1">
      <c r="CT424" s="385"/>
    </row>
    <row r="425" spans="98:98" ht="14.25" customHeight="1">
      <c r="CT425" s="385"/>
    </row>
    <row r="426" spans="98:98" ht="14.25" customHeight="1">
      <c r="CT426" s="385"/>
    </row>
    <row r="427" spans="98:98" ht="14.25" customHeight="1">
      <c r="CT427" s="385"/>
    </row>
    <row r="428" spans="98:98" ht="14.25" customHeight="1">
      <c r="CT428" s="385"/>
    </row>
    <row r="429" spans="98:98" ht="14.25" customHeight="1">
      <c r="CT429" s="385"/>
    </row>
    <row r="430" spans="98:98" ht="14.25" customHeight="1">
      <c r="CT430" s="385"/>
    </row>
    <row r="431" spans="98:98" ht="14.25" customHeight="1">
      <c r="CT431" s="385"/>
    </row>
    <row r="432" spans="98:98" ht="14.25" customHeight="1">
      <c r="CT432" s="385"/>
    </row>
    <row r="433" spans="98:98" ht="14.25" customHeight="1">
      <c r="CT433" s="385"/>
    </row>
    <row r="434" spans="98:98" ht="14.25" customHeight="1">
      <c r="CT434" s="385"/>
    </row>
    <row r="435" spans="98:98" ht="14.25" customHeight="1">
      <c r="CT435" s="385"/>
    </row>
    <row r="436" spans="98:98" ht="14.25" customHeight="1">
      <c r="CT436" s="385"/>
    </row>
    <row r="437" spans="98:98" ht="14.25" customHeight="1">
      <c r="CT437" s="385"/>
    </row>
    <row r="438" spans="98:98" ht="14.25" customHeight="1">
      <c r="CT438" s="385"/>
    </row>
    <row r="439" spans="98:98" ht="14.25" customHeight="1">
      <c r="CT439" s="385"/>
    </row>
    <row r="440" spans="98:98" ht="14.25" customHeight="1">
      <c r="CT440" s="385"/>
    </row>
    <row r="441" spans="98:98" ht="14.25" customHeight="1">
      <c r="CT441" s="385"/>
    </row>
    <row r="442" spans="98:98" ht="14.25" customHeight="1">
      <c r="CT442" s="385"/>
    </row>
    <row r="443" spans="98:98" ht="14.25" customHeight="1">
      <c r="CT443" s="385"/>
    </row>
    <row r="444" spans="98:98" ht="14.25" customHeight="1">
      <c r="CT444" s="385"/>
    </row>
    <row r="445" spans="98:98" ht="14.25" customHeight="1">
      <c r="CT445" s="385"/>
    </row>
    <row r="446" spans="98:98" ht="14.25" customHeight="1">
      <c r="CT446" s="385"/>
    </row>
    <row r="447" spans="98:98" ht="14.25" customHeight="1">
      <c r="CT447" s="385"/>
    </row>
    <row r="448" spans="98:98" ht="14.25" customHeight="1">
      <c r="CT448" s="385"/>
    </row>
    <row r="449" spans="98:98" ht="14.25" customHeight="1">
      <c r="CT449" s="385"/>
    </row>
    <row r="450" spans="98:98" ht="14.25" customHeight="1">
      <c r="CT450" s="385"/>
    </row>
    <row r="451" spans="98:98" ht="14.25" customHeight="1">
      <c r="CT451" s="385"/>
    </row>
    <row r="452" spans="98:98" ht="14.25" customHeight="1">
      <c r="CT452" s="385"/>
    </row>
    <row r="453" spans="98:98" ht="14.25" customHeight="1">
      <c r="CT453" s="385"/>
    </row>
    <row r="454" spans="98:98" ht="14.25" customHeight="1">
      <c r="CT454" s="385"/>
    </row>
    <row r="455" spans="98:98" ht="14.25" customHeight="1">
      <c r="CT455" s="385"/>
    </row>
    <row r="456" spans="98:98" ht="14.25" customHeight="1">
      <c r="CT456" s="385"/>
    </row>
    <row r="457" spans="98:98" ht="14.25" customHeight="1">
      <c r="CT457" s="385"/>
    </row>
    <row r="458" spans="98:98" ht="14.25" customHeight="1">
      <c r="CT458" s="385"/>
    </row>
    <row r="459" spans="98:98" ht="14.25" customHeight="1">
      <c r="CT459" s="385"/>
    </row>
    <row r="460" spans="98:98" ht="14.25" customHeight="1">
      <c r="CT460" s="385"/>
    </row>
    <row r="461" spans="98:98" ht="14.25" customHeight="1">
      <c r="CT461" s="385"/>
    </row>
    <row r="462" spans="98:98" ht="14.25" customHeight="1">
      <c r="CT462" s="385"/>
    </row>
    <row r="463" spans="98:98" ht="14.25" customHeight="1">
      <c r="CT463" s="385"/>
    </row>
    <row r="464" spans="98:98" ht="14.25" customHeight="1">
      <c r="CT464" s="385"/>
    </row>
    <row r="465" spans="98:98" ht="14.25" customHeight="1">
      <c r="CT465" s="385"/>
    </row>
    <row r="466" spans="98:98" ht="14.25" customHeight="1">
      <c r="CT466" s="385"/>
    </row>
    <row r="467" spans="98:98" ht="14.25" customHeight="1">
      <c r="CT467" s="385"/>
    </row>
    <row r="468" spans="98:98" ht="14.25" customHeight="1">
      <c r="CT468" s="385"/>
    </row>
    <row r="469" spans="98:98" ht="14.25" customHeight="1">
      <c r="CT469" s="385"/>
    </row>
    <row r="470" spans="98:98" ht="14.25" customHeight="1">
      <c r="CT470" s="385"/>
    </row>
    <row r="471" spans="98:98" ht="14.25" customHeight="1">
      <c r="CT471" s="385"/>
    </row>
    <row r="472" spans="98:98" ht="14.25" customHeight="1">
      <c r="CT472" s="385"/>
    </row>
    <row r="473" spans="98:98" ht="14.25" customHeight="1">
      <c r="CT473" s="385"/>
    </row>
    <row r="474" spans="98:98" ht="14.25" customHeight="1">
      <c r="CT474" s="385"/>
    </row>
    <row r="475" spans="98:98" ht="14.25" customHeight="1">
      <c r="CT475" s="385"/>
    </row>
    <row r="476" spans="98:98" ht="14.25" customHeight="1">
      <c r="CT476" s="385"/>
    </row>
    <row r="477" spans="98:98" ht="14.25" customHeight="1">
      <c r="CT477" s="385"/>
    </row>
    <row r="478" spans="98:98" ht="14.25" customHeight="1">
      <c r="CT478" s="385"/>
    </row>
    <row r="479" spans="98:98" ht="14.25" customHeight="1">
      <c r="CT479" s="385"/>
    </row>
    <row r="480" spans="98:98" ht="14.25" customHeight="1">
      <c r="CT480" s="385"/>
    </row>
    <row r="481" spans="98:98" ht="14.25" customHeight="1">
      <c r="CT481" s="385"/>
    </row>
    <row r="482" spans="98:98" ht="14.25" customHeight="1">
      <c r="CT482" s="385"/>
    </row>
    <row r="483" spans="98:98" ht="14.25" customHeight="1">
      <c r="CT483" s="385"/>
    </row>
    <row r="484" spans="98:98" ht="14.25" customHeight="1">
      <c r="CT484" s="385"/>
    </row>
    <row r="485" spans="98:98" ht="14.25" customHeight="1">
      <c r="CT485" s="385"/>
    </row>
    <row r="486" spans="98:98" ht="14.25" customHeight="1">
      <c r="CT486" s="385"/>
    </row>
    <row r="487" spans="98:98" ht="14.25" customHeight="1">
      <c r="CT487" s="385"/>
    </row>
    <row r="488" spans="98:98" ht="14.25" customHeight="1">
      <c r="CT488" s="385"/>
    </row>
    <row r="489" spans="98:98" ht="14.25" customHeight="1">
      <c r="CT489" s="385"/>
    </row>
    <row r="490" spans="98:98" ht="14.25" customHeight="1">
      <c r="CT490" s="385"/>
    </row>
    <row r="491" spans="98:98" ht="14.25" customHeight="1">
      <c r="CT491" s="385"/>
    </row>
    <row r="492" spans="98:98" ht="14.25" customHeight="1">
      <c r="CT492" s="385"/>
    </row>
    <row r="493" spans="98:98" ht="14.25" customHeight="1">
      <c r="CT493" s="385"/>
    </row>
    <row r="494" spans="98:98" ht="14.25" customHeight="1">
      <c r="CT494" s="385"/>
    </row>
    <row r="495" spans="98:98" ht="14.25" customHeight="1">
      <c r="CT495" s="385"/>
    </row>
    <row r="496" spans="98:98" ht="14.25" customHeight="1">
      <c r="CT496" s="385"/>
    </row>
    <row r="497" spans="98:98" ht="14.25" customHeight="1">
      <c r="CT497" s="385"/>
    </row>
    <row r="498" spans="98:98" ht="14.25" customHeight="1">
      <c r="CT498" s="385"/>
    </row>
    <row r="499" spans="98:98" ht="14.25" customHeight="1">
      <c r="CT499" s="385"/>
    </row>
    <row r="500" spans="98:98" ht="14.25" customHeight="1">
      <c r="CT500" s="385"/>
    </row>
    <row r="501" spans="98:98" ht="14.25" customHeight="1">
      <c r="CT501" s="385"/>
    </row>
    <row r="502" spans="98:98" ht="14.25" customHeight="1">
      <c r="CT502" s="385"/>
    </row>
    <row r="503" spans="98:98" ht="14.25" customHeight="1">
      <c r="CT503" s="385"/>
    </row>
    <row r="504" spans="98:98" ht="14.25" customHeight="1">
      <c r="CT504" s="385"/>
    </row>
    <row r="505" spans="98:98" ht="14.25" customHeight="1">
      <c r="CT505" s="385"/>
    </row>
    <row r="506" spans="98:98" ht="14.25" customHeight="1">
      <c r="CT506" s="385"/>
    </row>
    <row r="507" spans="98:98" ht="14.25" customHeight="1">
      <c r="CT507" s="385"/>
    </row>
    <row r="508" spans="98:98" ht="14.25" customHeight="1">
      <c r="CT508" s="385"/>
    </row>
    <row r="509" spans="98:98" ht="14.25" customHeight="1">
      <c r="CT509" s="385"/>
    </row>
    <row r="510" spans="98:98" ht="14.25" customHeight="1">
      <c r="CT510" s="385"/>
    </row>
    <row r="511" spans="98:98" ht="14.25" customHeight="1">
      <c r="CT511" s="385"/>
    </row>
    <row r="512" spans="98:98" ht="14.25" customHeight="1">
      <c r="CT512" s="385"/>
    </row>
    <row r="513" spans="98:98" ht="14.25" customHeight="1">
      <c r="CT513" s="385"/>
    </row>
    <row r="514" spans="98:98" ht="14.25" customHeight="1">
      <c r="CT514" s="385"/>
    </row>
    <row r="515" spans="98:98" ht="14.25" customHeight="1">
      <c r="CT515" s="385"/>
    </row>
    <row r="516" spans="98:98" ht="14.25" customHeight="1">
      <c r="CT516" s="385"/>
    </row>
    <row r="517" spans="98:98" ht="14.25" customHeight="1">
      <c r="CT517" s="385"/>
    </row>
    <row r="518" spans="98:98" ht="14.25" customHeight="1">
      <c r="CT518" s="385"/>
    </row>
    <row r="519" spans="98:98" ht="14.25" customHeight="1">
      <c r="CT519" s="385"/>
    </row>
    <row r="520" spans="98:98" ht="14.25" customHeight="1">
      <c r="CT520" s="385"/>
    </row>
    <row r="521" spans="98:98" ht="14.25" customHeight="1">
      <c r="CT521" s="385"/>
    </row>
    <row r="522" spans="98:98" ht="14.25" customHeight="1">
      <c r="CT522" s="385"/>
    </row>
    <row r="523" spans="98:98" ht="14.25" customHeight="1">
      <c r="CT523" s="385"/>
    </row>
    <row r="524" spans="98:98" ht="14.25" customHeight="1">
      <c r="CT524" s="385"/>
    </row>
    <row r="525" spans="98:98" ht="14.25" customHeight="1">
      <c r="CT525" s="385"/>
    </row>
    <row r="526" spans="98:98" ht="14.25" customHeight="1">
      <c r="CT526" s="385"/>
    </row>
    <row r="527" spans="98:98" ht="14.25" customHeight="1">
      <c r="CT527" s="385"/>
    </row>
    <row r="528" spans="98:98" ht="14.25" customHeight="1">
      <c r="CT528" s="385"/>
    </row>
    <row r="529" spans="98:98" ht="14.25" customHeight="1">
      <c r="CT529" s="385"/>
    </row>
    <row r="530" spans="98:98" ht="14.25" customHeight="1">
      <c r="CT530" s="385"/>
    </row>
    <row r="531" spans="98:98" ht="14.25" customHeight="1">
      <c r="CT531" s="385"/>
    </row>
    <row r="532" spans="98:98" ht="14.25" customHeight="1">
      <c r="CT532" s="385"/>
    </row>
    <row r="533" spans="98:98" ht="14.25" customHeight="1">
      <c r="CT533" s="385"/>
    </row>
    <row r="534" spans="98:98" ht="14.25" customHeight="1">
      <c r="CT534" s="385"/>
    </row>
    <row r="535" spans="98:98" ht="14.25" customHeight="1">
      <c r="CT535" s="385"/>
    </row>
    <row r="536" spans="98:98" ht="14.25" customHeight="1">
      <c r="CT536" s="385"/>
    </row>
    <row r="537" spans="98:98" ht="14.25" customHeight="1">
      <c r="CT537" s="385"/>
    </row>
    <row r="538" spans="98:98" ht="14.25" customHeight="1">
      <c r="CT538" s="385"/>
    </row>
    <row r="539" spans="98:98" ht="14.25" customHeight="1">
      <c r="CT539" s="385"/>
    </row>
    <row r="540" spans="98:98" ht="14.25" customHeight="1">
      <c r="CT540" s="385"/>
    </row>
    <row r="541" spans="98:98" ht="14.25" customHeight="1">
      <c r="CT541" s="385"/>
    </row>
    <row r="542" spans="98:98" ht="14.25" customHeight="1">
      <c r="CT542" s="385"/>
    </row>
    <row r="543" spans="98:98" ht="14.25" customHeight="1">
      <c r="CT543" s="385"/>
    </row>
    <row r="544" spans="98:98" ht="14.25" customHeight="1">
      <c r="CT544" s="385"/>
    </row>
    <row r="545" spans="98:98" ht="14.25" customHeight="1">
      <c r="CT545" s="385"/>
    </row>
    <row r="546" spans="98:98" ht="14.25" customHeight="1">
      <c r="CT546" s="385"/>
    </row>
    <row r="547" spans="98:98" ht="14.25" customHeight="1">
      <c r="CT547" s="385"/>
    </row>
    <row r="548" spans="98:98" ht="14.25" customHeight="1">
      <c r="CT548" s="385"/>
    </row>
    <row r="549" spans="98:98" ht="14.25" customHeight="1">
      <c r="CT549" s="385"/>
    </row>
    <row r="550" spans="98:98" ht="14.25" customHeight="1">
      <c r="CT550" s="385"/>
    </row>
    <row r="551" spans="98:98" ht="14.25" customHeight="1">
      <c r="CT551" s="385"/>
    </row>
    <row r="552" spans="98:98" ht="14.25" customHeight="1">
      <c r="CT552" s="385"/>
    </row>
    <row r="553" spans="98:98" ht="14.25" customHeight="1">
      <c r="CT553" s="385"/>
    </row>
    <row r="554" spans="98:98" ht="14.25" customHeight="1">
      <c r="CT554" s="385"/>
    </row>
    <row r="555" spans="98:98" ht="14.25" customHeight="1">
      <c r="CT555" s="385"/>
    </row>
    <row r="556" spans="98:98" ht="14.25" customHeight="1">
      <c r="CT556" s="385"/>
    </row>
    <row r="557" spans="98:98" ht="14.25" customHeight="1">
      <c r="CT557" s="385"/>
    </row>
    <row r="558" spans="98:98" ht="14.25" customHeight="1">
      <c r="CT558" s="385"/>
    </row>
    <row r="559" spans="98:98" ht="14.25" customHeight="1">
      <c r="CT559" s="385"/>
    </row>
    <row r="560" spans="98:98" ht="14.25" customHeight="1">
      <c r="CT560" s="385"/>
    </row>
    <row r="561" spans="98:98" ht="14.25" customHeight="1">
      <c r="CT561" s="385"/>
    </row>
    <row r="562" spans="98:98" ht="14.25" customHeight="1">
      <c r="CT562" s="385"/>
    </row>
    <row r="563" spans="98:98" ht="14.25" customHeight="1">
      <c r="CT563" s="385"/>
    </row>
    <row r="564" spans="98:98" ht="14.25" customHeight="1">
      <c r="CT564" s="385"/>
    </row>
    <row r="565" spans="98:98" ht="14.25" customHeight="1">
      <c r="CT565" s="385"/>
    </row>
    <row r="566" spans="98:98" ht="14.25" customHeight="1">
      <c r="CT566" s="385"/>
    </row>
    <row r="567" spans="98:98" ht="14.25" customHeight="1">
      <c r="CT567" s="385"/>
    </row>
    <row r="568" spans="98:98" ht="14.25" customHeight="1">
      <c r="CT568" s="385"/>
    </row>
    <row r="569" spans="98:98" ht="14.25" customHeight="1">
      <c r="CT569" s="385"/>
    </row>
    <row r="570" spans="98:98" ht="14.25" customHeight="1">
      <c r="CT570" s="385"/>
    </row>
    <row r="571" spans="98:98" ht="14.25" customHeight="1">
      <c r="CT571" s="385"/>
    </row>
    <row r="572" spans="98:98" ht="14.25" customHeight="1">
      <c r="CT572" s="385"/>
    </row>
    <row r="573" spans="98:98" ht="14.25" customHeight="1">
      <c r="CT573" s="385"/>
    </row>
    <row r="574" spans="98:98" ht="14.25" customHeight="1">
      <c r="CT574" s="385"/>
    </row>
    <row r="575" spans="98:98" ht="14.25" customHeight="1">
      <c r="CT575" s="385"/>
    </row>
    <row r="576" spans="98:98" ht="14.25" customHeight="1">
      <c r="CT576" s="385"/>
    </row>
    <row r="577" spans="98:98" ht="14.25" customHeight="1">
      <c r="CT577" s="385"/>
    </row>
    <row r="578" spans="98:98" ht="14.25" customHeight="1">
      <c r="CT578" s="385"/>
    </row>
    <row r="579" spans="98:98" ht="14.25" customHeight="1">
      <c r="CT579" s="385"/>
    </row>
    <row r="580" spans="98:98" ht="14.25" customHeight="1">
      <c r="CT580" s="385"/>
    </row>
    <row r="581" spans="98:98" ht="14.25" customHeight="1">
      <c r="CT581" s="385"/>
    </row>
    <row r="582" spans="98:98" ht="14.25" customHeight="1">
      <c r="CT582" s="385"/>
    </row>
    <row r="583" spans="98:98" ht="14.25" customHeight="1">
      <c r="CT583" s="385"/>
    </row>
    <row r="584" spans="98:98" ht="14.25" customHeight="1">
      <c r="CT584" s="385"/>
    </row>
    <row r="585" spans="98:98" ht="14.25" customHeight="1">
      <c r="CT585" s="385"/>
    </row>
    <row r="586" spans="98:98" ht="14.25" customHeight="1">
      <c r="CT586" s="385"/>
    </row>
    <row r="587" spans="98:98" ht="14.25" customHeight="1">
      <c r="CT587" s="385"/>
    </row>
    <row r="588" spans="98:98" ht="14.25" customHeight="1">
      <c r="CT588" s="385"/>
    </row>
    <row r="589" spans="98:98" ht="14.25" customHeight="1">
      <c r="CT589" s="385"/>
    </row>
    <row r="590" spans="98:98" ht="14.25" customHeight="1">
      <c r="CT590" s="385"/>
    </row>
    <row r="591" spans="98:98" ht="14.25" customHeight="1">
      <c r="CT591" s="385"/>
    </row>
    <row r="592" spans="98:98" ht="14.25" customHeight="1">
      <c r="CT592" s="385"/>
    </row>
    <row r="593" spans="98:98" ht="14.25" customHeight="1">
      <c r="CT593" s="385"/>
    </row>
    <row r="594" spans="98:98" ht="14.25" customHeight="1">
      <c r="CT594" s="385"/>
    </row>
    <row r="595" spans="98:98" ht="14.25" customHeight="1">
      <c r="CT595" s="385"/>
    </row>
    <row r="596" spans="98:98" ht="14.25" customHeight="1">
      <c r="CT596" s="385"/>
    </row>
    <row r="597" spans="98:98" ht="14.25" customHeight="1">
      <c r="CT597" s="385"/>
    </row>
    <row r="598" spans="98:98" ht="14.25" customHeight="1">
      <c r="CT598" s="385"/>
    </row>
    <row r="599" spans="98:98" ht="14.25" customHeight="1">
      <c r="CT599" s="385"/>
    </row>
    <row r="600" spans="98:98" ht="14.25" customHeight="1">
      <c r="CT600" s="385"/>
    </row>
    <row r="601" spans="98:98" ht="14.25" customHeight="1">
      <c r="CT601" s="385"/>
    </row>
    <row r="602" spans="98:98" ht="14.25" customHeight="1">
      <c r="CT602" s="385"/>
    </row>
    <row r="603" spans="98:98" ht="14.25" customHeight="1">
      <c r="CT603" s="385"/>
    </row>
    <row r="604" spans="98:98" ht="14.25" customHeight="1">
      <c r="CT604" s="385"/>
    </row>
    <row r="605" spans="98:98" ht="14.25" customHeight="1">
      <c r="CT605" s="385"/>
    </row>
    <row r="606" spans="98:98" ht="14.25" customHeight="1">
      <c r="CT606" s="385"/>
    </row>
    <row r="607" spans="98:98" ht="14.25" customHeight="1">
      <c r="CT607" s="385"/>
    </row>
    <row r="608" spans="98:98" ht="14.25" customHeight="1">
      <c r="CT608" s="385"/>
    </row>
    <row r="609" spans="98:98" ht="14.25" customHeight="1">
      <c r="CT609" s="385"/>
    </row>
    <row r="610" spans="98:98" ht="14.25" customHeight="1">
      <c r="CT610" s="385"/>
    </row>
    <row r="611" spans="98:98" ht="14.25" customHeight="1">
      <c r="CT611" s="385"/>
    </row>
    <row r="612" spans="98:98" ht="14.25" customHeight="1">
      <c r="CT612" s="385"/>
    </row>
    <row r="613" spans="98:98" ht="14.25" customHeight="1">
      <c r="CT613" s="385"/>
    </row>
    <row r="614" spans="98:98" ht="14.25" customHeight="1">
      <c r="CT614" s="385"/>
    </row>
    <row r="615" spans="98:98" ht="14.25" customHeight="1">
      <c r="CT615" s="385"/>
    </row>
    <row r="616" spans="98:98" ht="14.25" customHeight="1">
      <c r="CT616" s="385"/>
    </row>
    <row r="617" spans="98:98" ht="14.25" customHeight="1">
      <c r="CT617" s="385"/>
    </row>
    <row r="618" spans="98:98" ht="14.25" customHeight="1">
      <c r="CT618" s="385"/>
    </row>
    <row r="619" spans="98:98" ht="14.25" customHeight="1">
      <c r="CT619" s="385"/>
    </row>
    <row r="620" spans="98:98" ht="14.25" customHeight="1">
      <c r="CT620" s="385"/>
    </row>
    <row r="621" spans="98:98" ht="14.25" customHeight="1">
      <c r="CT621" s="385"/>
    </row>
    <row r="622" spans="98:98" ht="14.25" customHeight="1">
      <c r="CT622" s="385"/>
    </row>
    <row r="623" spans="98:98" ht="14.25" customHeight="1">
      <c r="CT623" s="385"/>
    </row>
    <row r="624" spans="98:98" ht="14.25" customHeight="1">
      <c r="CT624" s="385"/>
    </row>
    <row r="625" spans="98:98" ht="14.25" customHeight="1">
      <c r="CT625" s="385"/>
    </row>
    <row r="626" spans="98:98" ht="14.25" customHeight="1">
      <c r="CT626" s="385"/>
    </row>
    <row r="627" spans="98:98" ht="14.25" customHeight="1">
      <c r="CT627" s="385"/>
    </row>
    <row r="628" spans="98:98" ht="14.25" customHeight="1">
      <c r="CT628" s="385"/>
    </row>
    <row r="629" spans="98:98" ht="14.25" customHeight="1">
      <c r="CT629" s="385"/>
    </row>
    <row r="630" spans="98:98" ht="14.25" customHeight="1">
      <c r="CT630" s="385"/>
    </row>
    <row r="631" spans="98:98" ht="14.25" customHeight="1">
      <c r="CT631" s="385"/>
    </row>
    <row r="632" spans="98:98" ht="14.25" customHeight="1">
      <c r="CT632" s="385"/>
    </row>
    <row r="633" spans="98:98" ht="14.25" customHeight="1">
      <c r="CT633" s="385"/>
    </row>
    <row r="634" spans="98:98" ht="14.25" customHeight="1">
      <c r="CT634" s="385"/>
    </row>
    <row r="635" spans="98:98" ht="14.25" customHeight="1">
      <c r="CT635" s="385"/>
    </row>
    <row r="636" spans="98:98" ht="14.25" customHeight="1">
      <c r="CT636" s="385"/>
    </row>
    <row r="637" spans="98:98" ht="14.25" customHeight="1">
      <c r="CT637" s="385"/>
    </row>
    <row r="638" spans="98:98" ht="14.25" customHeight="1">
      <c r="CT638" s="385"/>
    </row>
    <row r="639" spans="98:98" ht="14.25" customHeight="1">
      <c r="CT639" s="385"/>
    </row>
    <row r="640" spans="98:98" ht="14.25" customHeight="1">
      <c r="CT640" s="385"/>
    </row>
    <row r="641" spans="98:98" ht="14.25" customHeight="1">
      <c r="CT641" s="385"/>
    </row>
    <row r="642" spans="98:98" ht="14.25" customHeight="1">
      <c r="CT642" s="385"/>
    </row>
    <row r="643" spans="98:98" ht="14.25" customHeight="1">
      <c r="CT643" s="385"/>
    </row>
    <row r="644" spans="98:98" ht="14.25" customHeight="1">
      <c r="CT644" s="385"/>
    </row>
    <row r="645" spans="98:98" ht="14.25" customHeight="1">
      <c r="CT645" s="385"/>
    </row>
    <row r="646" spans="98:98" ht="14.25" customHeight="1">
      <c r="CT646" s="385"/>
    </row>
    <row r="647" spans="98:98" ht="14.25" customHeight="1">
      <c r="CT647" s="385"/>
    </row>
    <row r="648" spans="98:98" ht="14.25" customHeight="1">
      <c r="CT648" s="385"/>
    </row>
    <row r="649" spans="98:98" ht="14.25" customHeight="1">
      <c r="CT649" s="385"/>
    </row>
    <row r="650" spans="98:98" ht="14.25" customHeight="1">
      <c r="CT650" s="385"/>
    </row>
    <row r="651" spans="98:98" ht="14.25" customHeight="1">
      <c r="CT651" s="385"/>
    </row>
    <row r="652" spans="98:98" ht="14.25" customHeight="1">
      <c r="CT652" s="385"/>
    </row>
    <row r="653" spans="98:98" ht="14.25" customHeight="1">
      <c r="CT653" s="385"/>
    </row>
    <row r="654" spans="98:98" ht="14.25" customHeight="1">
      <c r="CT654" s="385"/>
    </row>
    <row r="655" spans="98:98" ht="14.25" customHeight="1">
      <c r="CT655" s="385"/>
    </row>
    <row r="656" spans="98:98" ht="14.25" customHeight="1">
      <c r="CT656" s="385"/>
    </row>
    <row r="657" spans="98:98" ht="14.25" customHeight="1">
      <c r="CT657" s="385"/>
    </row>
    <row r="658" spans="98:98" ht="14.25" customHeight="1">
      <c r="CT658" s="385"/>
    </row>
    <row r="659" spans="98:98" ht="14.25" customHeight="1">
      <c r="CT659" s="385"/>
    </row>
    <row r="660" spans="98:98" ht="14.25" customHeight="1">
      <c r="CT660" s="385"/>
    </row>
    <row r="661" spans="98:98" ht="14.25" customHeight="1">
      <c r="CT661" s="385"/>
    </row>
    <row r="662" spans="98:98" ht="14.25" customHeight="1">
      <c r="CT662" s="385"/>
    </row>
    <row r="663" spans="98:98" ht="14.25" customHeight="1">
      <c r="CT663" s="385"/>
    </row>
    <row r="664" spans="98:98" ht="14.25" customHeight="1">
      <c r="CT664" s="385"/>
    </row>
    <row r="665" spans="98:98" ht="14.25" customHeight="1">
      <c r="CT665" s="385"/>
    </row>
    <row r="666" spans="98:98" ht="14.25" customHeight="1">
      <c r="CT666" s="385"/>
    </row>
    <row r="667" spans="98:98" ht="14.25" customHeight="1">
      <c r="CT667" s="385"/>
    </row>
    <row r="668" spans="98:98" ht="14.25" customHeight="1">
      <c r="CT668" s="385"/>
    </row>
    <row r="669" spans="98:98" ht="14.25" customHeight="1">
      <c r="CT669" s="385"/>
    </row>
    <row r="670" spans="98:98" ht="14.25" customHeight="1">
      <c r="CT670" s="385"/>
    </row>
    <row r="671" spans="98:98" ht="14.25" customHeight="1">
      <c r="CT671" s="385"/>
    </row>
    <row r="672" spans="98:98" ht="14.25" customHeight="1">
      <c r="CT672" s="385"/>
    </row>
    <row r="673" spans="98:98" ht="14.25" customHeight="1">
      <c r="CT673" s="385"/>
    </row>
    <row r="674" spans="98:98" ht="14.25" customHeight="1">
      <c r="CT674" s="385"/>
    </row>
    <row r="675" spans="98:98" ht="14.25" customHeight="1">
      <c r="CT675" s="385"/>
    </row>
    <row r="676" spans="98:98" ht="14.25" customHeight="1">
      <c r="CT676" s="385"/>
    </row>
    <row r="677" spans="98:98" ht="14.25" customHeight="1">
      <c r="CT677" s="385"/>
    </row>
    <row r="678" spans="98:98" ht="14.25" customHeight="1">
      <c r="CT678" s="385"/>
    </row>
    <row r="679" spans="98:98" ht="14.25" customHeight="1">
      <c r="CT679" s="385"/>
    </row>
    <row r="680" spans="98:98" ht="14.25" customHeight="1">
      <c r="CT680" s="385"/>
    </row>
    <row r="681" spans="98:98" ht="14.25" customHeight="1">
      <c r="CT681" s="385"/>
    </row>
    <row r="682" spans="98:98" ht="14.25" customHeight="1">
      <c r="CT682" s="385"/>
    </row>
    <row r="683" spans="98:98" ht="14.25" customHeight="1">
      <c r="CT683" s="385"/>
    </row>
    <row r="684" spans="98:98" ht="14.25" customHeight="1">
      <c r="CT684" s="385"/>
    </row>
    <row r="685" spans="98:98" ht="14.25" customHeight="1">
      <c r="CT685" s="385"/>
    </row>
    <row r="686" spans="98:98" ht="14.25" customHeight="1">
      <c r="CT686" s="385"/>
    </row>
    <row r="687" spans="98:98" ht="14.25" customHeight="1">
      <c r="CT687" s="385"/>
    </row>
    <row r="688" spans="98:98" ht="14.25" customHeight="1">
      <c r="CT688" s="385"/>
    </row>
    <row r="689" spans="98:98" ht="14.25" customHeight="1">
      <c r="CT689" s="385"/>
    </row>
    <row r="690" spans="98:98" ht="14.25" customHeight="1">
      <c r="CT690" s="385"/>
    </row>
    <row r="691" spans="98:98" ht="14.25" customHeight="1">
      <c r="CT691" s="385"/>
    </row>
    <row r="692" spans="98:98" ht="14.25" customHeight="1">
      <c r="CT692" s="385"/>
    </row>
    <row r="693" spans="98:98" ht="14.25" customHeight="1">
      <c r="CT693" s="385"/>
    </row>
    <row r="694" spans="98:98" ht="14.25" customHeight="1">
      <c r="CT694" s="385"/>
    </row>
    <row r="695" spans="98:98" ht="14.25" customHeight="1">
      <c r="CT695" s="385"/>
    </row>
    <row r="696" spans="98:98" ht="14.25" customHeight="1">
      <c r="CT696" s="385"/>
    </row>
    <row r="697" spans="98:98" ht="14.25" customHeight="1">
      <c r="CT697" s="385"/>
    </row>
    <row r="698" spans="98:98" ht="14.25" customHeight="1">
      <c r="CT698" s="385"/>
    </row>
    <row r="699" spans="98:98" ht="14.25" customHeight="1">
      <c r="CT699" s="385"/>
    </row>
    <row r="700" spans="98:98" ht="14.25" customHeight="1">
      <c r="CT700" s="385"/>
    </row>
    <row r="701" spans="98:98" ht="14.25" customHeight="1">
      <c r="CT701" s="385"/>
    </row>
    <row r="702" spans="98:98" ht="14.25" customHeight="1">
      <c r="CT702" s="385"/>
    </row>
    <row r="703" spans="98:98" ht="14.25" customHeight="1">
      <c r="CT703" s="385"/>
    </row>
    <row r="704" spans="98:98" ht="14.25" customHeight="1">
      <c r="CT704" s="385"/>
    </row>
    <row r="705" spans="98:98" ht="14.25" customHeight="1">
      <c r="CT705" s="385"/>
    </row>
    <row r="706" spans="98:98" ht="14.25" customHeight="1">
      <c r="CT706" s="385"/>
    </row>
    <row r="707" spans="98:98" ht="14.25" customHeight="1">
      <c r="CT707" s="385"/>
    </row>
    <row r="708" spans="98:98" ht="14.25" customHeight="1">
      <c r="CT708" s="385"/>
    </row>
    <row r="709" spans="98:98" ht="14.25" customHeight="1">
      <c r="CT709" s="385"/>
    </row>
    <row r="710" spans="98:98" ht="14.25" customHeight="1">
      <c r="CT710" s="385"/>
    </row>
    <row r="711" spans="98:98" ht="14.25" customHeight="1">
      <c r="CT711" s="385"/>
    </row>
    <row r="712" spans="98:98" ht="14.25" customHeight="1">
      <c r="CT712" s="385"/>
    </row>
    <row r="713" spans="98:98" ht="14.25" customHeight="1">
      <c r="CT713" s="385"/>
    </row>
    <row r="714" spans="98:98" ht="14.25" customHeight="1">
      <c r="CT714" s="385"/>
    </row>
    <row r="715" spans="98:98" ht="14.25" customHeight="1">
      <c r="CT715" s="385"/>
    </row>
    <row r="716" spans="98:98" ht="14.25" customHeight="1">
      <c r="CT716" s="385"/>
    </row>
    <row r="717" spans="98:98" ht="14.25" customHeight="1">
      <c r="CT717" s="385"/>
    </row>
    <row r="718" spans="98:98" ht="14.25" customHeight="1">
      <c r="CT718" s="385"/>
    </row>
    <row r="719" spans="98:98" ht="14.25" customHeight="1">
      <c r="CT719" s="385"/>
    </row>
    <row r="720" spans="98:98" ht="14.25" customHeight="1">
      <c r="CT720" s="385"/>
    </row>
    <row r="721" spans="98:98" ht="14.25" customHeight="1">
      <c r="CT721" s="385"/>
    </row>
    <row r="722" spans="98:98" ht="14.25" customHeight="1">
      <c r="CT722" s="385"/>
    </row>
    <row r="723" spans="98:98" ht="14.25" customHeight="1">
      <c r="CT723" s="385"/>
    </row>
    <row r="724" spans="98:98" ht="14.25" customHeight="1">
      <c r="CT724" s="385"/>
    </row>
    <row r="725" spans="98:98" ht="14.25" customHeight="1">
      <c r="CT725" s="385"/>
    </row>
    <row r="726" spans="98:98" ht="14.25" customHeight="1">
      <c r="CT726" s="385"/>
    </row>
    <row r="727" spans="98:98" ht="14.25" customHeight="1">
      <c r="CT727" s="385"/>
    </row>
    <row r="728" spans="98:98" ht="14.25" customHeight="1">
      <c r="CT728" s="385"/>
    </row>
    <row r="729" spans="98:98" ht="14.25" customHeight="1">
      <c r="CT729" s="385"/>
    </row>
    <row r="730" spans="98:98" ht="14.25" customHeight="1">
      <c r="CT730" s="385"/>
    </row>
    <row r="731" spans="98:98" ht="14.25" customHeight="1">
      <c r="CT731" s="385"/>
    </row>
    <row r="732" spans="98:98" ht="14.25" customHeight="1">
      <c r="CT732" s="385"/>
    </row>
    <row r="733" spans="98:98" ht="14.25" customHeight="1">
      <c r="CT733" s="385"/>
    </row>
    <row r="734" spans="98:98" ht="14.25" customHeight="1">
      <c r="CT734" s="385"/>
    </row>
    <row r="735" spans="98:98" ht="14.25" customHeight="1">
      <c r="CT735" s="385"/>
    </row>
    <row r="736" spans="98:98" ht="14.25" customHeight="1">
      <c r="CT736" s="385"/>
    </row>
    <row r="737" spans="98:98" ht="14.25" customHeight="1">
      <c r="CT737" s="385"/>
    </row>
    <row r="738" spans="98:98" ht="14.25" customHeight="1">
      <c r="CT738" s="385"/>
    </row>
    <row r="739" spans="98:98" ht="14.25" customHeight="1">
      <c r="CT739" s="385"/>
    </row>
    <row r="740" spans="98:98" ht="14.25" customHeight="1">
      <c r="CT740" s="385"/>
    </row>
    <row r="741" spans="98:98" ht="14.25" customHeight="1">
      <c r="CT741" s="385"/>
    </row>
    <row r="742" spans="98:98" ht="14.25" customHeight="1">
      <c r="CT742" s="385"/>
    </row>
    <row r="743" spans="98:98" ht="14.25" customHeight="1">
      <c r="CT743" s="385"/>
    </row>
    <row r="744" spans="98:98" ht="14.25" customHeight="1">
      <c r="CT744" s="385"/>
    </row>
    <row r="745" spans="98:98" ht="14.25" customHeight="1">
      <c r="CT745" s="385"/>
    </row>
    <row r="746" spans="98:98" ht="14.25" customHeight="1">
      <c r="CT746" s="385"/>
    </row>
    <row r="747" spans="98:98" ht="14.25" customHeight="1">
      <c r="CT747" s="385"/>
    </row>
    <row r="748" spans="98:98" ht="14.25" customHeight="1">
      <c r="CT748" s="385"/>
    </row>
    <row r="749" spans="98:98" ht="14.25" customHeight="1">
      <c r="CT749" s="385"/>
    </row>
    <row r="750" spans="98:98" ht="14.25" customHeight="1">
      <c r="CT750" s="385"/>
    </row>
    <row r="751" spans="98:98" ht="14.25" customHeight="1">
      <c r="CT751" s="385"/>
    </row>
    <row r="752" spans="98:98" ht="14.25" customHeight="1">
      <c r="CT752" s="385"/>
    </row>
    <row r="753" spans="98:98" ht="14.25" customHeight="1">
      <c r="CT753" s="385"/>
    </row>
    <row r="754" spans="98:98" ht="14.25" customHeight="1">
      <c r="CT754" s="385"/>
    </row>
    <row r="755" spans="98:98" ht="14.25" customHeight="1">
      <c r="CT755" s="385"/>
    </row>
    <row r="756" spans="98:98" ht="14.25" customHeight="1">
      <c r="CT756" s="385"/>
    </row>
    <row r="757" spans="98:98" ht="14.25" customHeight="1">
      <c r="CT757" s="385"/>
    </row>
    <row r="758" spans="98:98" ht="14.25" customHeight="1">
      <c r="CT758" s="385"/>
    </row>
    <row r="759" spans="98:98" ht="14.25" customHeight="1">
      <c r="CT759" s="385"/>
    </row>
    <row r="760" spans="98:98" ht="14.25" customHeight="1">
      <c r="CT760" s="385"/>
    </row>
    <row r="761" spans="98:98" ht="14.25" customHeight="1">
      <c r="CT761" s="385"/>
    </row>
    <row r="762" spans="98:98" ht="14.25" customHeight="1">
      <c r="CT762" s="385"/>
    </row>
    <row r="763" spans="98:98" ht="14.25" customHeight="1">
      <c r="CT763" s="385"/>
    </row>
    <row r="764" spans="98:98" ht="14.25" customHeight="1">
      <c r="CT764" s="385"/>
    </row>
    <row r="765" spans="98:98" ht="14.25" customHeight="1">
      <c r="CT765" s="385"/>
    </row>
    <row r="766" spans="98:98" ht="14.25" customHeight="1">
      <c r="CT766" s="385"/>
    </row>
    <row r="767" spans="98:98" ht="14.25" customHeight="1">
      <c r="CT767" s="385"/>
    </row>
    <row r="768" spans="98:98" ht="14.25" customHeight="1">
      <c r="CT768" s="385"/>
    </row>
    <row r="769" spans="98:98" ht="14.25" customHeight="1">
      <c r="CT769" s="385"/>
    </row>
    <row r="770" spans="98:98" ht="14.25" customHeight="1">
      <c r="CT770" s="385"/>
    </row>
    <row r="771" spans="98:98" ht="14.25" customHeight="1">
      <c r="CT771" s="385"/>
    </row>
    <row r="772" spans="98:98" ht="14.25" customHeight="1">
      <c r="CT772" s="385"/>
    </row>
    <row r="773" spans="98:98" ht="14.25" customHeight="1">
      <c r="CT773" s="385"/>
    </row>
    <row r="774" spans="98:98" ht="14.25" customHeight="1">
      <c r="CT774" s="385"/>
    </row>
    <row r="775" spans="98:98" ht="14.25" customHeight="1">
      <c r="CT775" s="385"/>
    </row>
    <row r="776" spans="98:98" ht="14.25" customHeight="1">
      <c r="CT776" s="385"/>
    </row>
    <row r="777" spans="98:98" ht="14.25" customHeight="1">
      <c r="CT777" s="385"/>
    </row>
    <row r="778" spans="98:98" ht="14.25" customHeight="1">
      <c r="CT778" s="385"/>
    </row>
    <row r="779" spans="98:98" ht="14.25" customHeight="1">
      <c r="CT779" s="385"/>
    </row>
    <row r="780" spans="98:98" ht="14.25" customHeight="1">
      <c r="CT780" s="385"/>
    </row>
    <row r="781" spans="98:98" ht="14.25" customHeight="1">
      <c r="CT781" s="385"/>
    </row>
    <row r="782" spans="98:98" ht="14.25" customHeight="1">
      <c r="CT782" s="385"/>
    </row>
    <row r="783" spans="98:98" ht="14.25" customHeight="1">
      <c r="CT783" s="385"/>
    </row>
    <row r="784" spans="98:98" ht="14.25" customHeight="1">
      <c r="CT784" s="385"/>
    </row>
    <row r="785" spans="98:98" ht="14.25" customHeight="1">
      <c r="CT785" s="385"/>
    </row>
    <row r="786" spans="98:98" ht="14.25" customHeight="1">
      <c r="CT786" s="385"/>
    </row>
    <row r="787" spans="98:98" ht="14.25" customHeight="1">
      <c r="CT787" s="385"/>
    </row>
    <row r="788" spans="98:98" ht="14.25" customHeight="1">
      <c r="CT788" s="385"/>
    </row>
    <row r="789" spans="98:98" ht="14.25" customHeight="1">
      <c r="CT789" s="385"/>
    </row>
    <row r="790" spans="98:98" ht="14.25" customHeight="1">
      <c r="CT790" s="385"/>
    </row>
    <row r="791" spans="98:98" ht="14.25" customHeight="1">
      <c r="CT791" s="385"/>
    </row>
    <row r="792" spans="98:98" ht="14.25" customHeight="1">
      <c r="CT792" s="385"/>
    </row>
    <row r="793" spans="98:98" ht="14.25" customHeight="1">
      <c r="CT793" s="385"/>
    </row>
    <row r="794" spans="98:98" ht="14.25" customHeight="1">
      <c r="CT794" s="385"/>
    </row>
    <row r="795" spans="98:98" ht="14.25" customHeight="1">
      <c r="CT795" s="385"/>
    </row>
    <row r="796" spans="98:98" ht="14.25" customHeight="1">
      <c r="CT796" s="385"/>
    </row>
    <row r="797" spans="98:98" ht="14.25" customHeight="1">
      <c r="CT797" s="385"/>
    </row>
    <row r="798" spans="98:98" ht="14.25" customHeight="1">
      <c r="CT798" s="385"/>
    </row>
    <row r="799" spans="98:98" ht="14.25" customHeight="1">
      <c r="CT799" s="385"/>
    </row>
    <row r="800" spans="98:98" ht="14.25" customHeight="1">
      <c r="CT800" s="385"/>
    </row>
    <row r="801" spans="98:98" ht="14.25" customHeight="1">
      <c r="CT801" s="385"/>
    </row>
    <row r="802" spans="98:98" ht="14.25" customHeight="1">
      <c r="CT802" s="385"/>
    </row>
    <row r="803" spans="98:98" ht="14.25" customHeight="1">
      <c r="CT803" s="385"/>
    </row>
    <row r="804" spans="98:98" ht="14.25" customHeight="1">
      <c r="CT804" s="385"/>
    </row>
    <row r="805" spans="98:98" ht="14.25" customHeight="1">
      <c r="CT805" s="385"/>
    </row>
    <row r="806" spans="98:98" ht="14.25" customHeight="1">
      <c r="CT806" s="385"/>
    </row>
    <row r="807" spans="98:98" ht="14.25" customHeight="1">
      <c r="CT807" s="385"/>
    </row>
    <row r="808" spans="98:98" ht="14.25" customHeight="1">
      <c r="CT808" s="385"/>
    </row>
    <row r="809" spans="98:98" ht="14.25" customHeight="1">
      <c r="CT809" s="385"/>
    </row>
    <row r="810" spans="98:98" ht="14.25" customHeight="1">
      <c r="CT810" s="385"/>
    </row>
    <row r="811" spans="98:98" ht="14.25" customHeight="1">
      <c r="CT811" s="385"/>
    </row>
    <row r="812" spans="98:98" ht="14.25" customHeight="1">
      <c r="CT812" s="385"/>
    </row>
    <row r="813" spans="98:98" ht="14.25" customHeight="1">
      <c r="CT813" s="385"/>
    </row>
    <row r="814" spans="98:98" ht="14.25" customHeight="1">
      <c r="CT814" s="385"/>
    </row>
    <row r="815" spans="98:98" ht="14.25" customHeight="1">
      <c r="CT815" s="385"/>
    </row>
    <row r="816" spans="98:98" ht="14.25" customHeight="1">
      <c r="CT816" s="385"/>
    </row>
    <row r="817" spans="98:98" ht="14.25" customHeight="1">
      <c r="CT817" s="385"/>
    </row>
    <row r="818" spans="98:98" ht="14.25" customHeight="1">
      <c r="CT818" s="385"/>
    </row>
    <row r="819" spans="98:98" ht="14.25" customHeight="1">
      <c r="CT819" s="385"/>
    </row>
    <row r="820" spans="98:98" ht="14.25" customHeight="1">
      <c r="CT820" s="385"/>
    </row>
    <row r="821" spans="98:98" ht="14.25" customHeight="1">
      <c r="CT821" s="385"/>
    </row>
    <row r="822" spans="98:98" ht="14.25" customHeight="1">
      <c r="CT822" s="385"/>
    </row>
    <row r="823" spans="98:98" ht="14.25" customHeight="1">
      <c r="CT823" s="385"/>
    </row>
    <row r="824" spans="98:98" ht="14.25" customHeight="1">
      <c r="CT824" s="385"/>
    </row>
    <row r="825" spans="98:98" ht="14.25" customHeight="1">
      <c r="CT825" s="385"/>
    </row>
    <row r="826" spans="98:98" ht="14.25" customHeight="1">
      <c r="CT826" s="385"/>
    </row>
    <row r="827" spans="98:98" ht="14.25" customHeight="1">
      <c r="CT827" s="385"/>
    </row>
    <row r="828" spans="98:98" ht="14.25" customHeight="1">
      <c r="CT828" s="385"/>
    </row>
    <row r="829" spans="98:98" ht="14.25" customHeight="1">
      <c r="CT829" s="385"/>
    </row>
    <row r="830" spans="98:98" ht="14.25" customHeight="1">
      <c r="CT830" s="385"/>
    </row>
    <row r="831" spans="98:98" ht="14.25" customHeight="1">
      <c r="CT831" s="385"/>
    </row>
    <row r="832" spans="98:98" ht="14.25" customHeight="1">
      <c r="CT832" s="385"/>
    </row>
    <row r="833" spans="98:98" ht="14.25" customHeight="1">
      <c r="CT833" s="385"/>
    </row>
    <row r="834" spans="98:98" ht="14.25" customHeight="1">
      <c r="CT834" s="385"/>
    </row>
    <row r="835" spans="98:98" ht="14.25" customHeight="1">
      <c r="CT835" s="385"/>
    </row>
    <row r="836" spans="98:98" ht="14.25" customHeight="1">
      <c r="CT836" s="385"/>
    </row>
    <row r="837" spans="98:98" ht="14.25" customHeight="1">
      <c r="CT837" s="385"/>
    </row>
    <row r="838" spans="98:98" ht="14.25" customHeight="1">
      <c r="CT838" s="385"/>
    </row>
    <row r="839" spans="98:98" ht="14.25" customHeight="1">
      <c r="CT839" s="385"/>
    </row>
    <row r="840" spans="98:98" ht="14.25" customHeight="1">
      <c r="CT840" s="385"/>
    </row>
    <row r="841" spans="98:98" ht="14.25" customHeight="1">
      <c r="CT841" s="385"/>
    </row>
    <row r="842" spans="98:98" ht="14.25" customHeight="1">
      <c r="CT842" s="385"/>
    </row>
    <row r="843" spans="98:98" ht="14.25" customHeight="1">
      <c r="CT843" s="385"/>
    </row>
    <row r="844" spans="98:98" ht="14.25" customHeight="1">
      <c r="CT844" s="385"/>
    </row>
    <row r="845" spans="98:98" ht="14.25" customHeight="1">
      <c r="CT845" s="385"/>
    </row>
    <row r="846" spans="98:98" ht="14.25" customHeight="1">
      <c r="CT846" s="385"/>
    </row>
    <row r="847" spans="98:98" ht="14.25" customHeight="1">
      <c r="CT847" s="385"/>
    </row>
    <row r="848" spans="98:98" ht="14.25" customHeight="1">
      <c r="CT848" s="385"/>
    </row>
    <row r="849" spans="98:98" ht="14.25" customHeight="1">
      <c r="CT849" s="385"/>
    </row>
    <row r="850" spans="98:98" ht="14.25" customHeight="1">
      <c r="CT850" s="385"/>
    </row>
    <row r="851" spans="98:98" ht="14.25" customHeight="1">
      <c r="CT851" s="385"/>
    </row>
    <row r="852" spans="98:98" ht="14.25" customHeight="1">
      <c r="CT852" s="385"/>
    </row>
    <row r="853" spans="98:98" ht="14.25" customHeight="1">
      <c r="CT853" s="385"/>
    </row>
    <row r="854" spans="98:98" ht="14.25" customHeight="1">
      <c r="CT854" s="385"/>
    </row>
    <row r="855" spans="98:98" ht="14.25" customHeight="1">
      <c r="CT855" s="385"/>
    </row>
    <row r="856" spans="98:98" ht="14.25" customHeight="1">
      <c r="CT856" s="385"/>
    </row>
    <row r="857" spans="98:98" ht="14.25" customHeight="1">
      <c r="CT857" s="385"/>
    </row>
    <row r="858" spans="98:98" ht="14.25" customHeight="1">
      <c r="CT858" s="385"/>
    </row>
    <row r="859" spans="98:98" ht="14.25" customHeight="1">
      <c r="CT859" s="385"/>
    </row>
    <row r="860" spans="98:98" ht="14.25" customHeight="1">
      <c r="CT860" s="385"/>
    </row>
    <row r="861" spans="98:98" ht="14.25" customHeight="1">
      <c r="CT861" s="385"/>
    </row>
    <row r="862" spans="98:98" ht="14.25" customHeight="1">
      <c r="CT862" s="385"/>
    </row>
    <row r="863" spans="98:98" ht="14.25" customHeight="1">
      <c r="CT863" s="385"/>
    </row>
    <row r="864" spans="98:98" ht="14.25" customHeight="1">
      <c r="CT864" s="385"/>
    </row>
    <row r="865" spans="98:98" ht="14.25" customHeight="1">
      <c r="CT865" s="385"/>
    </row>
    <row r="866" spans="98:98" ht="14.25" customHeight="1">
      <c r="CT866" s="385"/>
    </row>
    <row r="867" spans="98:98" ht="14.25" customHeight="1">
      <c r="CT867" s="385"/>
    </row>
    <row r="868" spans="98:98" ht="14.25" customHeight="1">
      <c r="CT868" s="385"/>
    </row>
    <row r="869" spans="98:98" ht="14.25" customHeight="1">
      <c r="CT869" s="385"/>
    </row>
    <row r="870" spans="98:98" ht="14.25" customHeight="1">
      <c r="CT870" s="385"/>
    </row>
    <row r="871" spans="98:98" ht="14.25" customHeight="1">
      <c r="CT871" s="385"/>
    </row>
    <row r="872" spans="98:98" ht="14.25" customHeight="1">
      <c r="CT872" s="385"/>
    </row>
    <row r="873" spans="98:98" ht="14.25" customHeight="1">
      <c r="CT873" s="385"/>
    </row>
    <row r="874" spans="98:98" ht="14.25" customHeight="1">
      <c r="CT874" s="385"/>
    </row>
    <row r="875" spans="98:98" ht="14.25" customHeight="1">
      <c r="CT875" s="385"/>
    </row>
    <row r="876" spans="98:98" ht="14.25" customHeight="1">
      <c r="CT876" s="385"/>
    </row>
    <row r="877" spans="98:98" ht="14.25" customHeight="1">
      <c r="CT877" s="385"/>
    </row>
    <row r="878" spans="98:98" ht="14.25" customHeight="1">
      <c r="CT878" s="385"/>
    </row>
    <row r="879" spans="98:98" ht="14.25" customHeight="1">
      <c r="CT879" s="385"/>
    </row>
    <row r="880" spans="98:98" ht="14.25" customHeight="1">
      <c r="CT880" s="385"/>
    </row>
    <row r="881" spans="98:98" ht="14.25" customHeight="1">
      <c r="CT881" s="385"/>
    </row>
    <row r="882" spans="98:98" ht="14.25" customHeight="1">
      <c r="CT882" s="385"/>
    </row>
    <row r="883" spans="98:98" ht="14.25" customHeight="1">
      <c r="CT883" s="385"/>
    </row>
    <row r="884" spans="98:98" ht="14.25" customHeight="1">
      <c r="CT884" s="385"/>
    </row>
    <row r="885" spans="98:98" ht="14.25" customHeight="1">
      <c r="CT885" s="385"/>
    </row>
    <row r="886" spans="98:98" ht="14.25" customHeight="1">
      <c r="CT886" s="385"/>
    </row>
    <row r="887" spans="98:98" ht="14.25" customHeight="1">
      <c r="CT887" s="385"/>
    </row>
    <row r="888" spans="98:98" ht="14.25" customHeight="1">
      <c r="CT888" s="385"/>
    </row>
    <row r="889" spans="98:98" ht="14.25" customHeight="1">
      <c r="CT889" s="385"/>
    </row>
    <row r="890" spans="98:98" ht="14.25" customHeight="1">
      <c r="CT890" s="385"/>
    </row>
    <row r="891" spans="98:98" ht="14.25" customHeight="1">
      <c r="CT891" s="385"/>
    </row>
    <row r="892" spans="98:98" ht="14.25" customHeight="1">
      <c r="CT892" s="385"/>
    </row>
    <row r="893" spans="98:98" ht="14.25" customHeight="1">
      <c r="CT893" s="385"/>
    </row>
    <row r="894" spans="98:98" ht="14.25" customHeight="1">
      <c r="CT894" s="385"/>
    </row>
    <row r="895" spans="98:98" ht="14.25" customHeight="1">
      <c r="CT895" s="385"/>
    </row>
    <row r="896" spans="98:98" ht="14.25" customHeight="1">
      <c r="CT896" s="385"/>
    </row>
    <row r="897" spans="98:98" ht="14.25" customHeight="1">
      <c r="CT897" s="385"/>
    </row>
    <row r="898" spans="98:98" ht="14.25" customHeight="1">
      <c r="CT898" s="385"/>
    </row>
    <row r="899" spans="98:98" ht="14.25" customHeight="1">
      <c r="CT899" s="385"/>
    </row>
    <row r="900" spans="98:98" ht="14.25" customHeight="1">
      <c r="CT900" s="385"/>
    </row>
    <row r="901" spans="98:98" ht="14.25" customHeight="1">
      <c r="CT901" s="385"/>
    </row>
    <row r="902" spans="98:98" ht="14.25" customHeight="1">
      <c r="CT902" s="385"/>
    </row>
    <row r="903" spans="98:98" ht="14.25" customHeight="1">
      <c r="CT903" s="385"/>
    </row>
    <row r="904" spans="98:98" ht="14.25" customHeight="1">
      <c r="CT904" s="385"/>
    </row>
    <row r="905" spans="98:98" ht="14.25" customHeight="1">
      <c r="CT905" s="385"/>
    </row>
    <row r="906" spans="98:98" ht="14.25" customHeight="1">
      <c r="CT906" s="385"/>
    </row>
    <row r="907" spans="98:98" ht="14.25" customHeight="1">
      <c r="CT907" s="385"/>
    </row>
    <row r="908" spans="98:98" ht="14.25" customHeight="1">
      <c r="CT908" s="385"/>
    </row>
    <row r="909" spans="98:98" ht="14.25" customHeight="1">
      <c r="CT909" s="385"/>
    </row>
    <row r="910" spans="98:98" ht="14.25" customHeight="1">
      <c r="CT910" s="385"/>
    </row>
    <row r="911" spans="98:98" ht="14.25" customHeight="1">
      <c r="CT911" s="385"/>
    </row>
    <row r="912" spans="98:98" ht="14.25" customHeight="1">
      <c r="CT912" s="385"/>
    </row>
    <row r="913" spans="98:98" ht="14.25" customHeight="1">
      <c r="CT913" s="385"/>
    </row>
    <row r="914" spans="98:98" ht="14.25" customHeight="1">
      <c r="CT914" s="385"/>
    </row>
    <row r="915" spans="98:98" ht="14.25" customHeight="1">
      <c r="CT915" s="385"/>
    </row>
    <row r="916" spans="98:98" ht="14.25" customHeight="1">
      <c r="CT916" s="385"/>
    </row>
    <row r="917" spans="98:98" ht="14.25" customHeight="1">
      <c r="CT917" s="385"/>
    </row>
    <row r="918" spans="98:98" ht="14.25" customHeight="1">
      <c r="CT918" s="385"/>
    </row>
    <row r="919" spans="98:98" ht="14.25" customHeight="1">
      <c r="CT919" s="385"/>
    </row>
    <row r="920" spans="98:98" ht="14.25" customHeight="1">
      <c r="CT920" s="385"/>
    </row>
    <row r="921" spans="98:98" ht="14.25" customHeight="1">
      <c r="CT921" s="385"/>
    </row>
    <row r="922" spans="98:98" ht="14.25" customHeight="1">
      <c r="CT922" s="385"/>
    </row>
    <row r="923" spans="98:98" ht="14.25" customHeight="1">
      <c r="CT923" s="385"/>
    </row>
    <row r="924" spans="98:98" ht="14.25" customHeight="1">
      <c r="CT924" s="385"/>
    </row>
    <row r="925" spans="98:98" ht="14.25" customHeight="1">
      <c r="CT925" s="385"/>
    </row>
    <row r="926" spans="98:98" ht="14.25" customHeight="1">
      <c r="CT926" s="385"/>
    </row>
    <row r="927" spans="98:98" ht="14.25" customHeight="1">
      <c r="CT927" s="385"/>
    </row>
    <row r="928" spans="98:98" ht="14.25" customHeight="1">
      <c r="CT928" s="385"/>
    </row>
    <row r="929" spans="98:98" ht="14.25" customHeight="1">
      <c r="CT929" s="385"/>
    </row>
    <row r="930" spans="98:98" ht="14.25" customHeight="1">
      <c r="CT930" s="385"/>
    </row>
    <row r="931" spans="98:98" ht="14.25" customHeight="1">
      <c r="CT931" s="385"/>
    </row>
    <row r="932" spans="98:98" ht="14.25" customHeight="1">
      <c r="CT932" s="385"/>
    </row>
    <row r="933" spans="98:98" ht="14.25" customHeight="1">
      <c r="CT933" s="385"/>
    </row>
    <row r="934" spans="98:98" ht="14.25" customHeight="1">
      <c r="CT934" s="385"/>
    </row>
    <row r="935" spans="98:98" ht="14.25" customHeight="1">
      <c r="CT935" s="385"/>
    </row>
    <row r="936" spans="98:98" ht="14.25" customHeight="1">
      <c r="CT936" s="385"/>
    </row>
    <row r="937" spans="98:98" ht="14.25" customHeight="1">
      <c r="CT937" s="385"/>
    </row>
    <row r="938" spans="98:98" ht="14.25" customHeight="1">
      <c r="CT938" s="385"/>
    </row>
    <row r="939" spans="98:98" ht="14.25" customHeight="1">
      <c r="CT939" s="385"/>
    </row>
    <row r="940" spans="98:98" ht="14.25" customHeight="1">
      <c r="CT940" s="385"/>
    </row>
    <row r="941" spans="98:98" ht="14.25" customHeight="1">
      <c r="CT941" s="385"/>
    </row>
    <row r="942" spans="98:98" ht="14.25" customHeight="1">
      <c r="CT942" s="385"/>
    </row>
    <row r="943" spans="98:98" ht="14.25" customHeight="1">
      <c r="CT943" s="385"/>
    </row>
    <row r="944" spans="98:98" ht="14.25" customHeight="1">
      <c r="CT944" s="385"/>
    </row>
    <row r="945" spans="98:98" ht="14.25" customHeight="1">
      <c r="CT945" s="385"/>
    </row>
    <row r="946" spans="98:98" ht="14.25" customHeight="1">
      <c r="CT946" s="385"/>
    </row>
    <row r="947" spans="98:98" ht="14.25" customHeight="1">
      <c r="CT947" s="385"/>
    </row>
    <row r="948" spans="98:98" ht="14.25" customHeight="1">
      <c r="CT948" s="385"/>
    </row>
    <row r="949" spans="98:98" ht="14.25" customHeight="1">
      <c r="CT949" s="385"/>
    </row>
    <row r="950" spans="98:98" ht="14.25" customHeight="1">
      <c r="CT950" s="385"/>
    </row>
    <row r="951" spans="98:98" ht="14.25" customHeight="1">
      <c r="CT951" s="385"/>
    </row>
    <row r="952" spans="98:98" ht="14.25" customHeight="1">
      <c r="CT952" s="385"/>
    </row>
    <row r="953" spans="98:98" ht="14.25" customHeight="1">
      <c r="CT953" s="385"/>
    </row>
    <row r="954" spans="98:98" ht="14.25" customHeight="1">
      <c r="CT954" s="385"/>
    </row>
    <row r="955" spans="98:98" ht="14.25" customHeight="1">
      <c r="CT955" s="385"/>
    </row>
    <row r="956" spans="98:98" ht="14.25" customHeight="1">
      <c r="CT956" s="385"/>
    </row>
    <row r="957" spans="98:98" ht="14.25" customHeight="1">
      <c r="CT957" s="385"/>
    </row>
    <row r="958" spans="98:98" ht="14.25" customHeight="1">
      <c r="CT958" s="385"/>
    </row>
    <row r="959" spans="98:98" ht="14.25" customHeight="1">
      <c r="CT959" s="385"/>
    </row>
    <row r="960" spans="98:98" ht="14.25" customHeight="1">
      <c r="CT960" s="385"/>
    </row>
    <row r="961" spans="98:98" ht="14.25" customHeight="1">
      <c r="CT961" s="385"/>
    </row>
    <row r="962" spans="98:98" ht="14.25" customHeight="1">
      <c r="CT962" s="385"/>
    </row>
    <row r="963" spans="98:98" ht="14.25" customHeight="1">
      <c r="CT963" s="385"/>
    </row>
    <row r="964" spans="98:98" ht="14.25" customHeight="1">
      <c r="CT964" s="385"/>
    </row>
    <row r="965" spans="98:98" ht="14.25" customHeight="1">
      <c r="CT965" s="385"/>
    </row>
    <row r="966" spans="98:98" ht="14.25" customHeight="1">
      <c r="CT966" s="385"/>
    </row>
    <row r="967" spans="98:98" ht="14.25" customHeight="1">
      <c r="CT967" s="385"/>
    </row>
    <row r="968" spans="98:98" ht="14.25" customHeight="1">
      <c r="CT968" s="385"/>
    </row>
    <row r="969" spans="98:98" ht="14.25" customHeight="1">
      <c r="CT969" s="385"/>
    </row>
    <row r="970" spans="98:98" ht="14.25" customHeight="1">
      <c r="CT970" s="385"/>
    </row>
    <row r="971" spans="98:98" ht="14.25" customHeight="1">
      <c r="CT971" s="385"/>
    </row>
    <row r="972" spans="98:98" ht="14.25" customHeight="1">
      <c r="CT972" s="385"/>
    </row>
    <row r="973" spans="98:98" ht="14.25" customHeight="1">
      <c r="CT973" s="385"/>
    </row>
    <row r="974" spans="98:98" ht="14.25" customHeight="1">
      <c r="CT974" s="385"/>
    </row>
    <row r="975" spans="98:98" ht="14.25" customHeight="1">
      <c r="CT975" s="385"/>
    </row>
    <row r="976" spans="98:98" ht="14.25" customHeight="1">
      <c r="CT976" s="385"/>
    </row>
    <row r="977" spans="98:98" ht="14.25" customHeight="1">
      <c r="CT977" s="385"/>
    </row>
    <row r="978" spans="98:98" ht="14.25" customHeight="1">
      <c r="CT978" s="385"/>
    </row>
    <row r="979" spans="98:98" ht="14.25" customHeight="1">
      <c r="CT979" s="385"/>
    </row>
    <row r="980" spans="98:98" ht="14.25" customHeight="1">
      <c r="CT980" s="385"/>
    </row>
    <row r="981" spans="98:98" ht="14.25" customHeight="1">
      <c r="CT981" s="385"/>
    </row>
    <row r="982" spans="98:98" ht="14.25" customHeight="1">
      <c r="CT982" s="385"/>
    </row>
    <row r="983" spans="98:98" ht="14.25" customHeight="1">
      <c r="CT983" s="385"/>
    </row>
    <row r="984" spans="98:98" ht="14.25" customHeight="1">
      <c r="CT984" s="385"/>
    </row>
    <row r="985" spans="98:98" ht="14.25" customHeight="1">
      <c r="CT985" s="385"/>
    </row>
    <row r="986" spans="98:98" ht="14.25" customHeight="1">
      <c r="CT986" s="385"/>
    </row>
    <row r="987" spans="98:98" ht="14.25" customHeight="1">
      <c r="CT987" s="385"/>
    </row>
    <row r="988" spans="98:98" ht="14.25" customHeight="1">
      <c r="CT988" s="385"/>
    </row>
    <row r="989" spans="98:98" ht="14.25" customHeight="1">
      <c r="CT989" s="385"/>
    </row>
    <row r="990" spans="98:98" ht="14.25" customHeight="1">
      <c r="CT990" s="385"/>
    </row>
    <row r="991" spans="98:98" ht="14.25" customHeight="1">
      <c r="CT991" s="385"/>
    </row>
    <row r="992" spans="98:98" ht="14.25" customHeight="1">
      <c r="CT992" s="385"/>
    </row>
    <row r="993" spans="98:98" ht="14.25" customHeight="1">
      <c r="CT993" s="385"/>
    </row>
    <row r="994" spans="98:98" ht="14.25" customHeight="1">
      <c r="CT994" s="385"/>
    </row>
    <row r="995" spans="98:98" ht="14.25" customHeight="1">
      <c r="CT995" s="385"/>
    </row>
    <row r="996" spans="98:98" ht="14.25" customHeight="1">
      <c r="CT996" s="385"/>
    </row>
    <row r="997" spans="98:98" ht="14.25" customHeight="1">
      <c r="CT997" s="385"/>
    </row>
    <row r="998" spans="98:98" ht="14.25" customHeight="1">
      <c r="CT998" s="385"/>
    </row>
    <row r="999" spans="98:98" ht="14.25" customHeight="1">
      <c r="CT999" s="385"/>
    </row>
    <row r="1000" spans="98:98" ht="14.25" customHeight="1">
      <c r="CT1000" s="385"/>
    </row>
  </sheetData>
  <mergeCells count="20">
    <mergeCell ref="D4:H4"/>
    <mergeCell ref="I4:I5"/>
    <mergeCell ref="J4:J5"/>
    <mergeCell ref="A7:B7"/>
    <mergeCell ref="A4:A5"/>
    <mergeCell ref="A21:A27"/>
    <mergeCell ref="B2:C2"/>
    <mergeCell ref="B4:B5"/>
    <mergeCell ref="C4:C5"/>
    <mergeCell ref="CC4:CL4"/>
    <mergeCell ref="CM4:CR4"/>
    <mergeCell ref="CS4:CS5"/>
    <mergeCell ref="CT4:CT5"/>
    <mergeCell ref="K4:T4"/>
    <mergeCell ref="U4:AD4"/>
    <mergeCell ref="AE4:AM4"/>
    <mergeCell ref="AN4:AZ4"/>
    <mergeCell ref="BA4:BI4"/>
    <mergeCell ref="BJ4:BS4"/>
    <mergeCell ref="BT4:CB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ก.พัฒนาสุขภาพสัตว์</vt:lpstr>
      <vt:lpstr>ก.สัตว์ปลอดโรคฯ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2022-07-26T10:34:05Z</dcterms:created>
  <dcterms:modified xsi:type="dcterms:W3CDTF">2026-06-22T07:21:12Z</dcterms:modified>
</cp:coreProperties>
</file>