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งานเมย์\งบ 70\E-bud 70\"/>
    </mc:Choice>
  </mc:AlternateContent>
  <xr:revisionPtr revIDLastSave="0" documentId="13_ncr:1_{57CFDB18-3413-4B3A-9535-CEE5353DCB29}" xr6:coauthVersionLast="47" xr6:coauthVersionMax="47" xr10:uidLastSave="{00000000-0000-0000-0000-000000000000}"/>
  <bookViews>
    <workbookView xWindow="-120" yWindow="-120" windowWidth="29040" windowHeight="15720" xr2:uid="{78892434-3CCD-469A-BF05-030A72AC5173}"/>
  </bookViews>
  <sheets>
    <sheet name="ก.พัฒนาสุขภาพสัตว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S317" i="1" l="1"/>
  <c r="DA317" i="1"/>
  <c r="BF316" i="1"/>
  <c r="BF315" i="1"/>
  <c r="BF314" i="1"/>
  <c r="BF313" i="1"/>
  <c r="K310" i="1" l="1"/>
  <c r="L310" i="1"/>
  <c r="M310" i="1"/>
  <c r="N310" i="1"/>
  <c r="O310" i="1"/>
  <c r="P310" i="1"/>
  <c r="Q310" i="1"/>
  <c r="R310" i="1"/>
  <c r="S310" i="1"/>
  <c r="T310" i="1"/>
  <c r="U310" i="1"/>
  <c r="V310" i="1"/>
  <c r="W310" i="1"/>
  <c r="X310" i="1"/>
  <c r="Y310" i="1"/>
  <c r="Z310" i="1"/>
  <c r="AA310" i="1"/>
  <c r="AC310" i="1"/>
  <c r="AD310" i="1"/>
  <c r="AE310" i="1"/>
  <c r="AF310" i="1"/>
  <c r="AG310" i="1"/>
  <c r="AH310" i="1"/>
  <c r="AI310" i="1"/>
  <c r="AJ310" i="1"/>
  <c r="AK310" i="1"/>
  <c r="AL310" i="1"/>
  <c r="AM310" i="1"/>
  <c r="AN310" i="1"/>
  <c r="AO310" i="1"/>
  <c r="AP310" i="1"/>
  <c r="AQ310" i="1"/>
  <c r="AR310" i="1"/>
  <c r="AS310" i="1"/>
  <c r="AT310" i="1"/>
  <c r="AU310" i="1"/>
  <c r="AV310" i="1"/>
  <c r="AW310" i="1"/>
  <c r="AX310" i="1"/>
  <c r="AY310" i="1"/>
  <c r="AZ310" i="1"/>
  <c r="BA310" i="1"/>
  <c r="BB310" i="1"/>
  <c r="BC310" i="1"/>
  <c r="BD310" i="1"/>
  <c r="BE310" i="1"/>
  <c r="BF310" i="1"/>
  <c r="BG310" i="1"/>
  <c r="BH310" i="1"/>
  <c r="BI310" i="1"/>
  <c r="BJ310" i="1"/>
  <c r="BK310" i="1"/>
  <c r="BL310" i="1"/>
  <c r="BM310" i="1"/>
  <c r="BN310" i="1"/>
  <c r="BO310" i="1"/>
  <c r="BP310" i="1"/>
  <c r="BQ310" i="1"/>
  <c r="BR310" i="1"/>
  <c r="BS310" i="1"/>
  <c r="BT310" i="1"/>
  <c r="BU310" i="1"/>
  <c r="BV310" i="1"/>
  <c r="BW310" i="1"/>
  <c r="BZ310" i="1"/>
  <c r="CA310" i="1"/>
  <c r="CB310" i="1"/>
  <c r="CC310" i="1"/>
  <c r="CD310" i="1"/>
  <c r="CE310" i="1"/>
  <c r="CF310" i="1"/>
  <c r="CG310" i="1"/>
  <c r="CI310" i="1"/>
  <c r="CJ310" i="1"/>
  <c r="CK310" i="1"/>
  <c r="CL310" i="1"/>
  <c r="CM310" i="1"/>
  <c r="CN310" i="1"/>
  <c r="CO310" i="1"/>
  <c r="CP310" i="1"/>
  <c r="CR310" i="1"/>
  <c r="CS310" i="1"/>
  <c r="CS311" i="1" s="1"/>
  <c r="DA310" i="1"/>
  <c r="I310" i="1"/>
  <c r="CL316" i="1"/>
  <c r="CL315" i="1"/>
  <c r="CL314" i="1"/>
  <c r="CL313" i="1"/>
  <c r="CJ316" i="1"/>
  <c r="CJ315" i="1"/>
  <c r="CJ314" i="1"/>
  <c r="CJ313" i="1"/>
  <c r="CG313" i="1"/>
  <c r="CF316" i="1"/>
  <c r="CF315" i="1"/>
  <c r="CF314" i="1"/>
  <c r="CF313" i="1"/>
  <c r="CI316" i="1"/>
  <c r="CI315" i="1"/>
  <c r="CI314" i="1"/>
  <c r="CI313" i="1"/>
  <c r="CB316" i="1"/>
  <c r="CB315" i="1"/>
  <c r="CB314" i="1"/>
  <c r="CB313" i="1"/>
  <c r="CC316" i="1"/>
  <c r="CC315" i="1"/>
  <c r="CC314" i="1"/>
  <c r="CC313" i="1"/>
  <c r="CC317" i="1" s="1"/>
  <c r="CD316" i="1"/>
  <c r="CD315" i="1"/>
  <c r="CD314" i="1"/>
  <c r="CD313" i="1"/>
  <c r="BW316" i="1"/>
  <c r="BW315" i="1"/>
  <c r="BW314" i="1"/>
  <c r="BW313" i="1"/>
  <c r="BV316" i="1"/>
  <c r="BV315" i="1"/>
  <c r="BV314" i="1"/>
  <c r="BV313" i="1"/>
  <c r="BS316" i="1"/>
  <c r="BS315" i="1"/>
  <c r="BS314" i="1"/>
  <c r="BS313" i="1"/>
  <c r="BZ316" i="1"/>
  <c r="BZ315" i="1"/>
  <c r="BZ314" i="1"/>
  <c r="BZ313" i="1"/>
  <c r="BZ317" i="1"/>
  <c r="BU316" i="1"/>
  <c r="BU315" i="1"/>
  <c r="BU314" i="1"/>
  <c r="BU313" i="1"/>
  <c r="BT316" i="1"/>
  <c r="BT315" i="1"/>
  <c r="BT314" i="1"/>
  <c r="BT313" i="1"/>
  <c r="BT317" i="1" s="1"/>
  <c r="BN316" i="1"/>
  <c r="BN315" i="1"/>
  <c r="BN314" i="1"/>
  <c r="BN313" i="1"/>
  <c r="BM316" i="1"/>
  <c r="BM315" i="1"/>
  <c r="BM314" i="1"/>
  <c r="BM313" i="1"/>
  <c r="BI316" i="1"/>
  <c r="BI315" i="1"/>
  <c r="BI314" i="1"/>
  <c r="BI313" i="1"/>
  <c r="BJ316" i="1"/>
  <c r="BJ315" i="1"/>
  <c r="BJ314" i="1"/>
  <c r="BJ313" i="1"/>
  <c r="BP316" i="1"/>
  <c r="BP315" i="1"/>
  <c r="BP314" i="1"/>
  <c r="BP313" i="1"/>
  <c r="BO316" i="1"/>
  <c r="BO315" i="1"/>
  <c r="BO314" i="1"/>
  <c r="BO313" i="1"/>
  <c r="BQ316" i="1"/>
  <c r="BQ315" i="1"/>
  <c r="BQ314" i="1"/>
  <c r="BQ313" i="1"/>
  <c r="BH316" i="1"/>
  <c r="BH315" i="1"/>
  <c r="BH314" i="1"/>
  <c r="BH313" i="1"/>
  <c r="BH317" i="1" s="1"/>
  <c r="BD316" i="1"/>
  <c r="BD315" i="1"/>
  <c r="BD314" i="1"/>
  <c r="BD313" i="1"/>
  <c r="AZ316" i="1"/>
  <c r="AZ315" i="1"/>
  <c r="AZ314" i="1"/>
  <c r="AZ313" i="1"/>
  <c r="BE316" i="1"/>
  <c r="BE315" i="1"/>
  <c r="BE314" i="1"/>
  <c r="BE313" i="1"/>
  <c r="BB316" i="1"/>
  <c r="BB315" i="1"/>
  <c r="BB314" i="1"/>
  <c r="BB313" i="1"/>
  <c r="BB317" i="1" s="1"/>
  <c r="BC316" i="1"/>
  <c r="BC315" i="1"/>
  <c r="BC314" i="1"/>
  <c r="BC313" i="1"/>
  <c r="BA316" i="1"/>
  <c r="BA315" i="1"/>
  <c r="BA314" i="1"/>
  <c r="BA313" i="1"/>
  <c r="AY316" i="1"/>
  <c r="AY315" i="1"/>
  <c r="AY314" i="1"/>
  <c r="AY313" i="1"/>
  <c r="AO316" i="1"/>
  <c r="AO315" i="1"/>
  <c r="AO314" i="1"/>
  <c r="AO313" i="1"/>
  <c r="AS316" i="1"/>
  <c r="AS315" i="1"/>
  <c r="AS314" i="1"/>
  <c r="AS313" i="1"/>
  <c r="AR316" i="1"/>
  <c r="AR315" i="1"/>
  <c r="AR314" i="1"/>
  <c r="AR313" i="1"/>
  <c r="AQ316" i="1"/>
  <c r="AQ315" i="1"/>
  <c r="AQ314" i="1"/>
  <c r="AQ313" i="1"/>
  <c r="AW313" i="1"/>
  <c r="AW317" i="1" s="1"/>
  <c r="AV316" i="1"/>
  <c r="AV315" i="1"/>
  <c r="AV314" i="1"/>
  <c r="AV313" i="1"/>
  <c r="AN316" i="1"/>
  <c r="AN315" i="1"/>
  <c r="AN314" i="1"/>
  <c r="AN313" i="1"/>
  <c r="AP316" i="1"/>
  <c r="AP315" i="1"/>
  <c r="AP314" i="1"/>
  <c r="AP313" i="1"/>
  <c r="AT316" i="1"/>
  <c r="AT315" i="1"/>
  <c r="AT314" i="1"/>
  <c r="AT313" i="1"/>
  <c r="AT317" i="1" s="1"/>
  <c r="AM316" i="1"/>
  <c r="AM315" i="1"/>
  <c r="AM314" i="1"/>
  <c r="AM313" i="1"/>
  <c r="AM317" i="1" s="1"/>
  <c r="AU316" i="1"/>
  <c r="AU315" i="1"/>
  <c r="AU317" i="1" s="1"/>
  <c r="AU314" i="1"/>
  <c r="AU313" i="1"/>
  <c r="AL316" i="1"/>
  <c r="AL315" i="1"/>
  <c r="AL314" i="1"/>
  <c r="AL313" i="1"/>
  <c r="AJ316" i="1"/>
  <c r="AJ315" i="1"/>
  <c r="AJ314" i="1"/>
  <c r="AJ313" i="1"/>
  <c r="AE316" i="1"/>
  <c r="AE315" i="1"/>
  <c r="AE314" i="1"/>
  <c r="AE313" i="1"/>
  <c r="AK316" i="1"/>
  <c r="AK315" i="1"/>
  <c r="AK314" i="1"/>
  <c r="AK313" i="1"/>
  <c r="AI316" i="1"/>
  <c r="AI315" i="1"/>
  <c r="AI314" i="1"/>
  <c r="AI313" i="1"/>
  <c r="AH316" i="1"/>
  <c r="AH315" i="1"/>
  <c r="AH314" i="1"/>
  <c r="AH313" i="1"/>
  <c r="AG316" i="1"/>
  <c r="AG315" i="1"/>
  <c r="AG314" i="1"/>
  <c r="AG313" i="1"/>
  <c r="AF316" i="1"/>
  <c r="AF315" i="1"/>
  <c r="AF314" i="1"/>
  <c r="AF313" i="1"/>
  <c r="AD316" i="1"/>
  <c r="AD315" i="1"/>
  <c r="AD314" i="1"/>
  <c r="AD313" i="1"/>
  <c r="AC316" i="1"/>
  <c r="AC315" i="1"/>
  <c r="AC314" i="1"/>
  <c r="AC313" i="1"/>
  <c r="W316" i="1"/>
  <c r="W315" i="1"/>
  <c r="W314" i="1"/>
  <c r="W313" i="1"/>
  <c r="V313" i="1"/>
  <c r="V317" i="1" s="1"/>
  <c r="T316" i="1"/>
  <c r="T315" i="1"/>
  <c r="T314" i="1"/>
  <c r="T313" i="1"/>
  <c r="AA316" i="1"/>
  <c r="AA315" i="1"/>
  <c r="AA314" i="1"/>
  <c r="AA313" i="1"/>
  <c r="AA317" i="1" s="1"/>
  <c r="Y316" i="1"/>
  <c r="Y315" i="1"/>
  <c r="Y314" i="1"/>
  <c r="Y313" i="1"/>
  <c r="Z313" i="1"/>
  <c r="X316" i="1"/>
  <c r="X315" i="1"/>
  <c r="X314" i="1"/>
  <c r="X313" i="1"/>
  <c r="X317" i="1" s="1"/>
  <c r="S316" i="1"/>
  <c r="S315" i="1"/>
  <c r="S314" i="1"/>
  <c r="S313" i="1"/>
  <c r="S317" i="1" s="1"/>
  <c r="M316" i="1"/>
  <c r="M315" i="1"/>
  <c r="M314" i="1"/>
  <c r="M313" i="1"/>
  <c r="Q316" i="1"/>
  <c r="Q315" i="1"/>
  <c r="Q314" i="1"/>
  <c r="Q313" i="1"/>
  <c r="Q317" i="1" s="1"/>
  <c r="O316" i="1"/>
  <c r="O315" i="1"/>
  <c r="O314" i="1"/>
  <c r="O313" i="1"/>
  <c r="R316" i="1"/>
  <c r="R315" i="1"/>
  <c r="R314" i="1"/>
  <c r="R313" i="1"/>
  <c r="N314" i="1"/>
  <c r="N315" i="1"/>
  <c r="N316" i="1"/>
  <c r="N313" i="1"/>
  <c r="P314" i="1"/>
  <c r="P315" i="1"/>
  <c r="P316" i="1"/>
  <c r="P313" i="1"/>
  <c r="K317" i="1"/>
  <c r="L317" i="1"/>
  <c r="U317" i="1"/>
  <c r="Z317" i="1"/>
  <c r="AE317" i="1"/>
  <c r="AH317" i="1"/>
  <c r="AX317" i="1"/>
  <c r="BG317" i="1"/>
  <c r="BK317" i="1"/>
  <c r="BL317" i="1"/>
  <c r="BR317" i="1"/>
  <c r="CA317" i="1"/>
  <c r="CE317" i="1"/>
  <c r="CG317" i="1"/>
  <c r="CK317" i="1"/>
  <c r="CM317" i="1"/>
  <c r="CN317" i="1"/>
  <c r="CO317" i="1"/>
  <c r="CP317" i="1"/>
  <c r="CR317" i="1"/>
  <c r="I317" i="1"/>
  <c r="FH310" i="1"/>
  <c r="FG310" i="1" s="1"/>
  <c r="FF310" i="1" s="1"/>
  <c r="FH309" i="1"/>
  <c r="FH313" i="1" s="1"/>
  <c r="FG309" i="1"/>
  <c r="FG313" i="1" s="1"/>
  <c r="FF309" i="1"/>
  <c r="FF313" i="1" s="1"/>
  <c r="FE309" i="1"/>
  <c r="FD309" i="1"/>
  <c r="FD314" i="1" s="1"/>
  <c r="FC309" i="1"/>
  <c r="FC314" i="1" s="1"/>
  <c r="FB309" i="1"/>
  <c r="FB313" i="1" s="1"/>
  <c r="FA309" i="1"/>
  <c r="FA314" i="1" s="1"/>
  <c r="EZ309" i="1"/>
  <c r="EY309" i="1"/>
  <c r="EY313" i="1" s="1"/>
  <c r="EX309" i="1"/>
  <c r="EW309" i="1"/>
  <c r="EW314" i="1" s="1"/>
  <c r="EV309" i="1"/>
  <c r="EV313" i="1" s="1"/>
  <c r="EU309" i="1"/>
  <c r="ET309" i="1"/>
  <c r="ES309" i="1"/>
  <c r="ES314" i="1" s="1"/>
  <c r="ER309" i="1"/>
  <c r="ER314" i="1" s="1"/>
  <c r="EQ309" i="1"/>
  <c r="EP309" i="1"/>
  <c r="EP314" i="1" s="1"/>
  <c r="EO309" i="1"/>
  <c r="EN309" i="1"/>
  <c r="EN314" i="1" s="1"/>
  <c r="EM309" i="1"/>
  <c r="EM314" i="1" s="1"/>
  <c r="EL309" i="1"/>
  <c r="EL313" i="1" s="1"/>
  <c r="EK309" i="1"/>
  <c r="EK313" i="1" s="1"/>
  <c r="EJ309" i="1"/>
  <c r="EI309" i="1"/>
  <c r="EI313" i="1" s="1"/>
  <c r="EH309" i="1"/>
  <c r="EG309" i="1"/>
  <c r="EG314" i="1" s="1"/>
  <c r="EF309" i="1"/>
  <c r="EF313" i="1" s="1"/>
  <c r="EE309" i="1"/>
  <c r="EE314" i="1" s="1"/>
  <c r="ED309" i="1"/>
  <c r="ED314" i="1" s="1"/>
  <c r="EC309" i="1"/>
  <c r="EC314" i="1" s="1"/>
  <c r="EB309" i="1"/>
  <c r="EB314" i="1" s="1"/>
  <c r="EA309" i="1"/>
  <c r="EA313" i="1" s="1"/>
  <c r="DZ309" i="1"/>
  <c r="DZ314" i="1" s="1"/>
  <c r="DY309" i="1"/>
  <c r="DY313" i="1" s="1"/>
  <c r="DX309" i="1"/>
  <c r="DX314" i="1" s="1"/>
  <c r="DW309" i="1"/>
  <c r="DW314" i="1" s="1"/>
  <c r="DV309" i="1"/>
  <c r="DV313" i="1" s="1"/>
  <c r="DU309" i="1"/>
  <c r="DU314" i="1" s="1"/>
  <c r="DT309" i="1"/>
  <c r="DS309" i="1"/>
  <c r="DS313" i="1" s="1"/>
  <c r="DR309" i="1"/>
  <c r="DQ309" i="1"/>
  <c r="DQ314" i="1" s="1"/>
  <c r="DP309" i="1"/>
  <c r="DP314" i="1" s="1"/>
  <c r="DO309" i="1"/>
  <c r="DO314" i="1" s="1"/>
  <c r="DN309" i="1"/>
  <c r="DN314" i="1" s="1"/>
  <c r="DM309" i="1"/>
  <c r="DM314" i="1" s="1"/>
  <c r="DL309" i="1"/>
  <c r="DL313" i="1" s="1"/>
  <c r="DK309" i="1"/>
  <c r="DK313" i="1" s="1"/>
  <c r="DJ309" i="1"/>
  <c r="DJ314" i="1" s="1"/>
  <c r="DI309" i="1"/>
  <c r="DI313" i="1" s="1"/>
  <c r="DH309" i="1"/>
  <c r="DH314" i="1" s="1"/>
  <c r="DG309" i="1"/>
  <c r="DG314" i="1" s="1"/>
  <c r="DF309" i="1"/>
  <c r="DF313" i="1" s="1"/>
  <c r="DE309" i="1"/>
  <c r="DE313" i="1" s="1"/>
  <c r="DD309" i="1"/>
  <c r="DC309" i="1"/>
  <c r="DC313" i="1" s="1"/>
  <c r="DB309" i="1"/>
  <c r="DA309" i="1"/>
  <c r="CZ309" i="1"/>
  <c r="CZ313" i="1" s="1"/>
  <c r="CY309" i="1"/>
  <c r="CY314" i="1" s="1"/>
  <c r="CX309" i="1"/>
  <c r="CW309" i="1"/>
  <c r="CW314" i="1" s="1"/>
  <c r="CV309" i="1"/>
  <c r="CV314" i="1" s="1"/>
  <c r="CU309" i="1"/>
  <c r="CU313" i="1" s="1"/>
  <c r="CT309" i="1"/>
  <c r="CT313" i="1" s="1"/>
  <c r="CR309" i="1"/>
  <c r="CQ309" i="1"/>
  <c r="CQ316" i="1" s="1"/>
  <c r="CP309" i="1"/>
  <c r="CO309" i="1"/>
  <c r="CN309" i="1"/>
  <c r="CN311" i="1" s="1"/>
  <c r="CM309" i="1"/>
  <c r="CM311" i="1" s="1"/>
  <c r="CL309" i="1"/>
  <c r="CL311" i="1" s="1"/>
  <c r="CK309" i="1"/>
  <c r="CJ309" i="1"/>
  <c r="CI309" i="1"/>
  <c r="CH309" i="1"/>
  <c r="CH314" i="1" s="1"/>
  <c r="CG309" i="1"/>
  <c r="CF309" i="1"/>
  <c r="CE309" i="1"/>
  <c r="CE311" i="1" s="1"/>
  <c r="CD309" i="1"/>
  <c r="CD311" i="1" s="1"/>
  <c r="CC309" i="1"/>
  <c r="CC311" i="1" s="1"/>
  <c r="CB309" i="1"/>
  <c r="CA309" i="1"/>
  <c r="CA311" i="1" s="1"/>
  <c r="BZ309" i="1"/>
  <c r="BY309" i="1"/>
  <c r="BY314" i="1" s="1"/>
  <c r="BX309" i="1"/>
  <c r="BX314" i="1" s="1"/>
  <c r="BW309" i="1"/>
  <c r="BW311" i="1" s="1"/>
  <c r="BV309" i="1"/>
  <c r="BV311" i="1" s="1"/>
  <c r="BU309" i="1"/>
  <c r="BT309" i="1"/>
  <c r="BS309" i="1"/>
  <c r="BR309" i="1"/>
  <c r="BQ309" i="1"/>
  <c r="BP309" i="1"/>
  <c r="BO309" i="1"/>
  <c r="BO311" i="1" s="1"/>
  <c r="BN309" i="1"/>
  <c r="BN311" i="1" s="1"/>
  <c r="BM309" i="1"/>
  <c r="BM311" i="1" s="1"/>
  <c r="BL309" i="1"/>
  <c r="BL311" i="1" s="1"/>
  <c r="BK309" i="1"/>
  <c r="BK311" i="1" s="1"/>
  <c r="BJ309" i="1"/>
  <c r="BI309" i="1"/>
  <c r="BH309" i="1"/>
  <c r="BG309" i="1"/>
  <c r="BG311" i="1" s="1"/>
  <c r="BF309" i="1"/>
  <c r="BE309" i="1"/>
  <c r="BD309" i="1"/>
  <c r="BC309" i="1"/>
  <c r="BB309" i="1"/>
  <c r="BA309" i="1"/>
  <c r="AZ309" i="1"/>
  <c r="AY309" i="1"/>
  <c r="AY311" i="1" s="1"/>
  <c r="AX309" i="1"/>
  <c r="AX311" i="1" s="1"/>
  <c r="AW309" i="1"/>
  <c r="AW311" i="1" s="1"/>
  <c r="AV309" i="1"/>
  <c r="AV311" i="1" s="1"/>
  <c r="AU309" i="1"/>
  <c r="AU311" i="1" s="1"/>
  <c r="AT309" i="1"/>
  <c r="AS309" i="1"/>
  <c r="AR309" i="1"/>
  <c r="AR311" i="1" s="1"/>
  <c r="AQ309" i="1"/>
  <c r="AQ311" i="1" s="1"/>
  <c r="AP309" i="1"/>
  <c r="AP311" i="1" s="1"/>
  <c r="AO309" i="1"/>
  <c r="AN309" i="1"/>
  <c r="AM309" i="1"/>
  <c r="AL309" i="1"/>
  <c r="AK309" i="1"/>
  <c r="AJ309" i="1"/>
  <c r="AI309" i="1"/>
  <c r="AI311" i="1" s="1"/>
  <c r="AH309" i="1"/>
  <c r="AH311" i="1" s="1"/>
  <c r="AG309" i="1"/>
  <c r="AG311" i="1" s="1"/>
  <c r="AF309" i="1"/>
  <c r="AF311" i="1" s="1"/>
  <c r="AE309" i="1"/>
  <c r="AE311" i="1" s="1"/>
  <c r="AD309" i="1"/>
  <c r="AC309" i="1"/>
  <c r="AB309" i="1"/>
  <c r="AB314" i="1" s="1"/>
  <c r="AA309" i="1"/>
  <c r="Z309" i="1"/>
  <c r="Z311" i="1" s="1"/>
  <c r="Y309" i="1"/>
  <c r="X309" i="1"/>
  <c r="W309" i="1"/>
  <c r="V309" i="1"/>
  <c r="U309" i="1"/>
  <c r="T309" i="1"/>
  <c r="S309" i="1"/>
  <c r="S311" i="1" s="1"/>
  <c r="R309" i="1"/>
  <c r="R311" i="1" s="1"/>
  <c r="Q309" i="1"/>
  <c r="Q311" i="1" s="1"/>
  <c r="P309" i="1"/>
  <c r="P311" i="1" s="1"/>
  <c r="O309" i="1"/>
  <c r="O311" i="1" s="1"/>
  <c r="N309" i="1"/>
  <c r="M309" i="1"/>
  <c r="L309" i="1"/>
  <c r="L311" i="1" s="1"/>
  <c r="K309" i="1"/>
  <c r="J309" i="1"/>
  <c r="J313" i="1" s="1"/>
  <c r="I309" i="1"/>
  <c r="H308" i="1"/>
  <c r="H307" i="1"/>
  <c r="H306" i="1"/>
  <c r="H305" i="1"/>
  <c r="H304" i="1"/>
  <c r="H303" i="1"/>
  <c r="H302" i="1"/>
  <c r="H299" i="1"/>
  <c r="H298" i="1"/>
  <c r="H297" i="1"/>
  <c r="H296" i="1"/>
  <c r="H295" i="1"/>
  <c r="FH294" i="1"/>
  <c r="FG294" i="1"/>
  <c r="FF294" i="1"/>
  <c r="FE294" i="1"/>
  <c r="FD294" i="1"/>
  <c r="FC294" i="1"/>
  <c r="FB294" i="1"/>
  <c r="FA294" i="1"/>
  <c r="EZ294" i="1"/>
  <c r="EY294" i="1"/>
  <c r="EX294" i="1"/>
  <c r="EW294" i="1"/>
  <c r="EV294" i="1"/>
  <c r="EU294" i="1"/>
  <c r="ET294" i="1"/>
  <c r="ES294" i="1"/>
  <c r="ER294" i="1"/>
  <c r="EQ294" i="1"/>
  <c r="EP294" i="1"/>
  <c r="EO294" i="1"/>
  <c r="EN294" i="1"/>
  <c r="EM294" i="1"/>
  <c r="EL294" i="1"/>
  <c r="EK294" i="1"/>
  <c r="EJ294" i="1"/>
  <c r="EI294" i="1"/>
  <c r="EH294" i="1"/>
  <c r="EG294" i="1"/>
  <c r="EF294" i="1"/>
  <c r="EE294" i="1"/>
  <c r="ED294" i="1"/>
  <c r="EC294" i="1"/>
  <c r="EB294" i="1"/>
  <c r="EA294" i="1"/>
  <c r="DZ294" i="1"/>
  <c r="DY294" i="1"/>
  <c r="DX294" i="1"/>
  <c r="DW294" i="1"/>
  <c r="DV294" i="1"/>
  <c r="DU294" i="1"/>
  <c r="DT294" i="1"/>
  <c r="DS294" i="1"/>
  <c r="DR294" i="1"/>
  <c r="DQ294" i="1"/>
  <c r="DP294" i="1"/>
  <c r="DO294" i="1"/>
  <c r="DN294" i="1"/>
  <c r="DM294" i="1"/>
  <c r="DL294" i="1"/>
  <c r="DK294" i="1"/>
  <c r="DJ294" i="1"/>
  <c r="DI294" i="1"/>
  <c r="DH294" i="1"/>
  <c r="DG294" i="1"/>
  <c r="DF294" i="1"/>
  <c r="DE294" i="1"/>
  <c r="DD294" i="1"/>
  <c r="DC294" i="1"/>
  <c r="DB294" i="1"/>
  <c r="DA294" i="1"/>
  <c r="CZ294" i="1"/>
  <c r="CY294" i="1"/>
  <c r="CX294" i="1"/>
  <c r="CW294" i="1"/>
  <c r="CV294" i="1"/>
  <c r="CU294" i="1"/>
  <c r="CT294" i="1"/>
  <c r="CR294" i="1"/>
  <c r="CQ294" i="1"/>
  <c r="CP294" i="1"/>
  <c r="CO294" i="1"/>
  <c r="CN294" i="1"/>
  <c r="CM294" i="1"/>
  <c r="CL294" i="1"/>
  <c r="CK294" i="1"/>
  <c r="CJ294" i="1"/>
  <c r="CI294" i="1"/>
  <c r="CH294" i="1"/>
  <c r="CG294" i="1"/>
  <c r="CF294" i="1"/>
  <c r="CE294" i="1"/>
  <c r="CD294" i="1"/>
  <c r="CC294" i="1"/>
  <c r="CB294" i="1"/>
  <c r="CA294" i="1"/>
  <c r="BZ294" i="1"/>
  <c r="BY294" i="1"/>
  <c r="BX294" i="1"/>
  <c r="BW294" i="1"/>
  <c r="BV294" i="1"/>
  <c r="BU294" i="1"/>
  <c r="BT294" i="1"/>
  <c r="BS294" i="1"/>
  <c r="BR294" i="1"/>
  <c r="BQ294" i="1"/>
  <c r="BP294" i="1"/>
  <c r="BO294" i="1"/>
  <c r="BN294" i="1"/>
  <c r="BM294" i="1"/>
  <c r="BL294" i="1"/>
  <c r="BK294" i="1"/>
  <c r="BJ294" i="1"/>
  <c r="BI294" i="1"/>
  <c r="BH294" i="1"/>
  <c r="BG294" i="1"/>
  <c r="BF294" i="1"/>
  <c r="BE294" i="1"/>
  <c r="BD294" i="1"/>
  <c r="BC294" i="1"/>
  <c r="BB294" i="1"/>
  <c r="BA294" i="1"/>
  <c r="AZ294" i="1"/>
  <c r="AY294" i="1"/>
  <c r="AX294" i="1"/>
  <c r="AW294" i="1"/>
  <c r="AV294" i="1"/>
  <c r="AU294" i="1"/>
  <c r="AT294" i="1"/>
  <c r="AS294" i="1"/>
  <c r="AR294" i="1"/>
  <c r="AQ294" i="1"/>
  <c r="AP294" i="1"/>
  <c r="AO294" i="1"/>
  <c r="AN294" i="1"/>
  <c r="AM294" i="1"/>
  <c r="AL294" i="1"/>
  <c r="AK294" i="1"/>
  <c r="AJ294" i="1"/>
  <c r="AI294" i="1"/>
  <c r="AH294" i="1"/>
  <c r="AG294" i="1"/>
  <c r="AF294" i="1"/>
  <c r="AE294" i="1"/>
  <c r="AD294" i="1"/>
  <c r="AC294" i="1"/>
  <c r="AB294" i="1"/>
  <c r="AA294" i="1"/>
  <c r="Z294" i="1"/>
  <c r="Y294" i="1"/>
  <c r="X294" i="1"/>
  <c r="W294" i="1"/>
  <c r="V294" i="1"/>
  <c r="U294" i="1"/>
  <c r="T294" i="1"/>
  <c r="S294" i="1"/>
  <c r="R294" i="1"/>
  <c r="Q294" i="1"/>
  <c r="P294" i="1"/>
  <c r="O294" i="1"/>
  <c r="N294" i="1"/>
  <c r="M294" i="1"/>
  <c r="L294" i="1"/>
  <c r="K294" i="1"/>
  <c r="J294" i="1"/>
  <c r="I294" i="1"/>
  <c r="BF311" i="1" l="1"/>
  <c r="X311" i="1"/>
  <c r="BT311" i="1"/>
  <c r="BD311" i="1"/>
  <c r="AN311" i="1"/>
  <c r="W311" i="1"/>
  <c r="K311" i="1"/>
  <c r="AA311" i="1"/>
  <c r="BH311" i="1"/>
  <c r="BJ311" i="1"/>
  <c r="BZ311" i="1"/>
  <c r="CB311" i="1"/>
  <c r="CR311" i="1"/>
  <c r="V311" i="1"/>
  <c r="BR311" i="1"/>
  <c r="BB311" i="1"/>
  <c r="AL311" i="1"/>
  <c r="U311" i="1"/>
  <c r="CJ311" i="1"/>
  <c r="BQ311" i="1"/>
  <c r="BA311" i="1"/>
  <c r="AK311" i="1"/>
  <c r="T311" i="1"/>
  <c r="CI311" i="1"/>
  <c r="BP311" i="1"/>
  <c r="AZ311" i="1"/>
  <c r="AJ311" i="1"/>
  <c r="CG311" i="1"/>
  <c r="AM311" i="1"/>
  <c r="CF311" i="1"/>
  <c r="BC311" i="1"/>
  <c r="BS311" i="1"/>
  <c r="DA311" i="1"/>
  <c r="CP311" i="1"/>
  <c r="AT311" i="1"/>
  <c r="AD311" i="1"/>
  <c r="N311" i="1"/>
  <c r="CU311" i="1"/>
  <c r="CO311" i="1"/>
  <c r="BI311" i="1"/>
  <c r="AS311" i="1"/>
  <c r="AC311" i="1"/>
  <c r="M311" i="1"/>
  <c r="CK311" i="1"/>
  <c r="BU311" i="1"/>
  <c r="BE311" i="1"/>
  <c r="AO311" i="1"/>
  <c r="Y311" i="1"/>
  <c r="BQ317" i="1"/>
  <c r="BI317" i="1"/>
  <c r="CI317" i="1"/>
  <c r="AC317" i="1"/>
  <c r="AG317" i="1"/>
  <c r="AV317" i="1"/>
  <c r="R317" i="1"/>
  <c r="BC317" i="1"/>
  <c r="AZ317" i="1"/>
  <c r="CF317" i="1"/>
  <c r="BO317" i="1"/>
  <c r="BN317" i="1"/>
  <c r="AQ317" i="1"/>
  <c r="AO317" i="1"/>
  <c r="T317" i="1"/>
  <c r="AD317" i="1"/>
  <c r="AP317" i="1"/>
  <c r="CB317" i="1"/>
  <c r="AR317" i="1"/>
  <c r="BV317" i="1"/>
  <c r="N317" i="1"/>
  <c r="Y317" i="1"/>
  <c r="CL317" i="1"/>
  <c r="CJ317" i="1"/>
  <c r="CD317" i="1"/>
  <c r="BW317" i="1"/>
  <c r="BS317" i="1"/>
  <c r="BU317" i="1"/>
  <c r="BM317" i="1"/>
  <c r="BJ317" i="1"/>
  <c r="BP317" i="1"/>
  <c r="BD317" i="1"/>
  <c r="BE317" i="1"/>
  <c r="BF317" i="1"/>
  <c r="BA317" i="1"/>
  <c r="AY317" i="1"/>
  <c r="AS317" i="1"/>
  <c r="AN317" i="1"/>
  <c r="AL317" i="1"/>
  <c r="AJ317" i="1"/>
  <c r="AK317" i="1"/>
  <c r="AI317" i="1"/>
  <c r="AF317" i="1"/>
  <c r="W317" i="1"/>
  <c r="M317" i="1"/>
  <c r="H316" i="1"/>
  <c r="O317" i="1"/>
  <c r="P317" i="1"/>
  <c r="DQ313" i="1"/>
  <c r="DQ317" i="1" s="1"/>
  <c r="DZ313" i="1"/>
  <c r="DZ317" i="1" s="1"/>
  <c r="EW313" i="1"/>
  <c r="EW317" i="1" s="1"/>
  <c r="DJ313" i="1"/>
  <c r="DJ317" i="1" s="1"/>
  <c r="CT314" i="1"/>
  <c r="CT317" i="1" s="1"/>
  <c r="DF314" i="1"/>
  <c r="DF317" i="1" s="1"/>
  <c r="DS314" i="1"/>
  <c r="DS317" i="1" s="1"/>
  <c r="EY314" i="1"/>
  <c r="EY317" i="1" s="1"/>
  <c r="FF314" i="1"/>
  <c r="FF317" i="1" s="1"/>
  <c r="DH313" i="1"/>
  <c r="DH317" i="1" s="1"/>
  <c r="DU313" i="1"/>
  <c r="DU317" i="1" s="1"/>
  <c r="DW313" i="1"/>
  <c r="DW317" i="1" s="1"/>
  <c r="DX313" i="1"/>
  <c r="DX317" i="1" s="1"/>
  <c r="BX313" i="1"/>
  <c r="DV314" i="1"/>
  <c r="DV317" i="1" s="1"/>
  <c r="EK314" i="1"/>
  <c r="EK317" i="1" s="1"/>
  <c r="FA313" i="1"/>
  <c r="FA317" i="1" s="1"/>
  <c r="EL314" i="1"/>
  <c r="EL317" i="1" s="1"/>
  <c r="FC313" i="1"/>
  <c r="FC317" i="1" s="1"/>
  <c r="FD313" i="1"/>
  <c r="FD317" i="1" s="1"/>
  <c r="FB314" i="1"/>
  <c r="FB317" i="1" s="1"/>
  <c r="FH311" i="1"/>
  <c r="FH314" i="1"/>
  <c r="FH317" i="1" s="1"/>
  <c r="EB313" i="1"/>
  <c r="EB317" i="1" s="1"/>
  <c r="EG313" i="1"/>
  <c r="EG317" i="1" s="1"/>
  <c r="DC314" i="1"/>
  <c r="DC310" i="1" s="1"/>
  <c r="DC311" i="1" s="1"/>
  <c r="CZ314" i="1"/>
  <c r="CZ310" i="1" s="1"/>
  <c r="CZ311" i="1" s="1"/>
  <c r="EF314" i="1"/>
  <c r="EF317" i="1" s="1"/>
  <c r="AB313" i="1"/>
  <c r="CV313" i="1"/>
  <c r="DE314" i="1"/>
  <c r="DE310" i="1" s="1"/>
  <c r="DE311" i="1" s="1"/>
  <c r="EI314" i="1"/>
  <c r="EI317" i="1" s="1"/>
  <c r="EM313" i="1"/>
  <c r="EM317" i="1" s="1"/>
  <c r="EP313" i="1"/>
  <c r="EP317" i="1" s="1"/>
  <c r="DL314" i="1"/>
  <c r="DL317" i="1" s="1"/>
  <c r="EN313" i="1"/>
  <c r="EN317" i="1" s="1"/>
  <c r="DG313" i="1"/>
  <c r="ER313" i="1"/>
  <c r="ER317" i="1" s="1"/>
  <c r="DD313" i="1"/>
  <c r="DD314" i="1"/>
  <c r="DT313" i="1"/>
  <c r="DT314" i="1"/>
  <c r="EJ313" i="1"/>
  <c r="EJ314" i="1"/>
  <c r="EZ313" i="1"/>
  <c r="EZ314" i="1"/>
  <c r="FE310" i="1"/>
  <c r="FD310" i="1" s="1"/>
  <c r="FF311" i="1"/>
  <c r="H309" i="1"/>
  <c r="FG311" i="1"/>
  <c r="FG314" i="1"/>
  <c r="FG317" i="1" s="1"/>
  <c r="CX313" i="1"/>
  <c r="DN313" i="1"/>
  <c r="DN317" i="1" s="1"/>
  <c r="ED313" i="1"/>
  <c r="ED317" i="1" s="1"/>
  <c r="ET313" i="1"/>
  <c r="EO314" i="1"/>
  <c r="FE314" i="1"/>
  <c r="EA314" i="1"/>
  <c r="EA317" i="1" s="1"/>
  <c r="EC313" i="1"/>
  <c r="EC317" i="1" s="1"/>
  <c r="CY313" i="1"/>
  <c r="EU313" i="1"/>
  <c r="EO313" i="1"/>
  <c r="ET314" i="1"/>
  <c r="DI314" i="1"/>
  <c r="DI317" i="1" s="1"/>
  <c r="CU314" i="1"/>
  <c r="CU310" i="1" s="1"/>
  <c r="DK314" i="1"/>
  <c r="DK317" i="1" s="1"/>
  <c r="EQ314" i="1"/>
  <c r="DM313" i="1"/>
  <c r="DM317" i="1" s="1"/>
  <c r="DO313" i="1"/>
  <c r="DO317" i="1" s="1"/>
  <c r="DB313" i="1"/>
  <c r="DB314" i="1"/>
  <c r="DR313" i="1"/>
  <c r="DR314" i="1"/>
  <c r="EH313" i="1"/>
  <c r="EH314" i="1"/>
  <c r="EX313" i="1"/>
  <c r="EX314" i="1"/>
  <c r="EU314" i="1"/>
  <c r="DY314" i="1"/>
  <c r="DY317" i="1" s="1"/>
  <c r="FE313" i="1"/>
  <c r="CW313" i="1"/>
  <c r="ES313" i="1"/>
  <c r="ES317" i="1" s="1"/>
  <c r="CH313" i="1"/>
  <c r="EE313" i="1"/>
  <c r="EE317" i="1" s="1"/>
  <c r="H294" i="1"/>
  <c r="DP313" i="1"/>
  <c r="DP317" i="1" s="1"/>
  <c r="EQ313" i="1"/>
  <c r="EQ317" i="1" s="1"/>
  <c r="CX314" i="1"/>
  <c r="EV314" i="1"/>
  <c r="EV317" i="1" s="1"/>
  <c r="BY313" i="1"/>
  <c r="J314" i="1"/>
  <c r="DE317" i="1" l="1"/>
  <c r="DF310" i="1"/>
  <c r="DF311" i="1" s="1"/>
  <c r="CY317" i="1"/>
  <c r="CY310" i="1"/>
  <c r="CY311" i="1" s="1"/>
  <c r="AB317" i="1"/>
  <c r="AB310" i="1"/>
  <c r="AB311" i="1" s="1"/>
  <c r="J317" i="1"/>
  <c r="J310" i="1"/>
  <c r="J311" i="1" s="1"/>
  <c r="BY317" i="1"/>
  <c r="BY310" i="1"/>
  <c r="BY311" i="1" s="1"/>
  <c r="DD317" i="1"/>
  <c r="DD310" i="1"/>
  <c r="DD311" i="1" s="1"/>
  <c r="DB317" i="1"/>
  <c r="DB310" i="1"/>
  <c r="DB311" i="1" s="1"/>
  <c r="DG317" i="1"/>
  <c r="DG310" i="1"/>
  <c r="DG311" i="1" s="1"/>
  <c r="DC317" i="1"/>
  <c r="CX317" i="1"/>
  <c r="CX310" i="1"/>
  <c r="CX311" i="1" s="1"/>
  <c r="CT310" i="1"/>
  <c r="CT311" i="1" s="1"/>
  <c r="CH317" i="1"/>
  <c r="CH310" i="1"/>
  <c r="CH311" i="1" s="1"/>
  <c r="CZ317" i="1"/>
  <c r="CW317" i="1"/>
  <c r="CW310" i="1"/>
  <c r="CW311" i="1" s="1"/>
  <c r="CU317" i="1"/>
  <c r="FE317" i="1"/>
  <c r="EO317" i="1"/>
  <c r="CV317" i="1"/>
  <c r="CV310" i="1"/>
  <c r="CV311" i="1" s="1"/>
  <c r="BX317" i="1"/>
  <c r="BX310" i="1"/>
  <c r="BX311" i="1" s="1"/>
  <c r="H313" i="1"/>
  <c r="EH317" i="1"/>
  <c r="EJ317" i="1"/>
  <c r="DR317" i="1"/>
  <c r="DT317" i="1"/>
  <c r="EU317" i="1"/>
  <c r="EX317" i="1"/>
  <c r="EZ317" i="1"/>
  <c r="FE311" i="1"/>
  <c r="ET317" i="1"/>
  <c r="FC310" i="1"/>
  <c r="FD311" i="1"/>
  <c r="FC311" i="1" l="1"/>
  <c r="FB310" i="1"/>
  <c r="FA310" i="1" l="1"/>
  <c r="FB311" i="1"/>
  <c r="FA311" i="1" l="1"/>
  <c r="EZ310" i="1"/>
  <c r="EY310" i="1" l="1"/>
  <c r="EZ311" i="1"/>
  <c r="EY311" i="1" l="1"/>
  <c r="EX310" i="1"/>
  <c r="EW310" i="1" l="1"/>
  <c r="EX311" i="1"/>
  <c r="EW311" i="1" l="1"/>
  <c r="EV310" i="1"/>
  <c r="EU310" i="1" l="1"/>
  <c r="EV311" i="1"/>
  <c r="ET310" i="1" l="1"/>
  <c r="EU311" i="1"/>
  <c r="ES310" i="1" l="1"/>
  <c r="ET311" i="1"/>
  <c r="ER310" i="1" l="1"/>
  <c r="ES311" i="1"/>
  <c r="EQ310" i="1" l="1"/>
  <c r="ER311" i="1"/>
  <c r="EP310" i="1" l="1"/>
  <c r="EQ311" i="1"/>
  <c r="I282" i="1"/>
  <c r="I287" i="1" s="1"/>
  <c r="J282" i="1"/>
  <c r="J287" i="1" s="1"/>
  <c r="K282" i="1"/>
  <c r="K287" i="1" s="1"/>
  <c r="L282" i="1"/>
  <c r="L287" i="1" s="1"/>
  <c r="M282" i="1"/>
  <c r="M286" i="1" s="1"/>
  <c r="N282" i="1"/>
  <c r="N287" i="1" s="1"/>
  <c r="O282" i="1"/>
  <c r="O286" i="1" s="1"/>
  <c r="P282" i="1"/>
  <c r="P287" i="1" s="1"/>
  <c r="Q282" i="1"/>
  <c r="Q287" i="1" s="1"/>
  <c r="R282" i="1"/>
  <c r="R286" i="1" s="1"/>
  <c r="S282" i="1"/>
  <c r="S287" i="1" s="1"/>
  <c r="T282" i="1"/>
  <c r="T286" i="1" s="1"/>
  <c r="U282" i="1"/>
  <c r="V282" i="1"/>
  <c r="W282" i="1"/>
  <c r="X282" i="1"/>
  <c r="X287" i="1" s="1"/>
  <c r="Y282" i="1"/>
  <c r="Y286" i="1" s="1"/>
  <c r="Z282" i="1"/>
  <c r="Z286" i="1" s="1"/>
  <c r="AA282" i="1"/>
  <c r="AA286" i="1" s="1"/>
  <c r="AB282" i="1"/>
  <c r="AB286" i="1" s="1"/>
  <c r="AC282" i="1"/>
  <c r="AC286" i="1" s="1"/>
  <c r="AD282" i="1"/>
  <c r="AD287" i="1" s="1"/>
  <c r="AE282" i="1"/>
  <c r="AE287" i="1" s="1"/>
  <c r="AF282" i="1"/>
  <c r="AF287" i="1" s="1"/>
  <c r="AG282" i="1"/>
  <c r="AG287" i="1" s="1"/>
  <c r="AH282" i="1"/>
  <c r="AH287" i="1" s="1"/>
  <c r="AI282" i="1"/>
  <c r="AI287" i="1" s="1"/>
  <c r="AJ282" i="1"/>
  <c r="AJ286" i="1" s="1"/>
  <c r="AK282" i="1"/>
  <c r="AK287" i="1" s="1"/>
  <c r="AL282" i="1"/>
  <c r="AL286" i="1" s="1"/>
  <c r="AM282" i="1"/>
  <c r="AN282" i="1"/>
  <c r="AO282" i="1"/>
  <c r="AO286" i="1" s="1"/>
  <c r="AP282" i="1"/>
  <c r="AP287" i="1" s="1"/>
  <c r="AQ282" i="1"/>
  <c r="AQ287" i="1" s="1"/>
  <c r="AR282" i="1"/>
  <c r="AR287" i="1" s="1"/>
  <c r="AS282" i="1"/>
  <c r="AS286" i="1" s="1"/>
  <c r="AT282" i="1"/>
  <c r="AT287" i="1" s="1"/>
  <c r="AU282" i="1"/>
  <c r="AU287" i="1" s="1"/>
  <c r="AV282" i="1"/>
  <c r="AV287" i="1" s="1"/>
  <c r="AW282" i="1"/>
  <c r="AW287" i="1" s="1"/>
  <c r="AX282" i="1"/>
  <c r="AX286" i="1" s="1"/>
  <c r="AY282" i="1"/>
  <c r="AY287" i="1" s="1"/>
  <c r="AZ282" i="1"/>
  <c r="AZ286" i="1" s="1"/>
  <c r="BA282" i="1"/>
  <c r="BB282" i="1"/>
  <c r="BC282" i="1"/>
  <c r="BD282" i="1"/>
  <c r="BE282" i="1"/>
  <c r="BE286" i="1" s="1"/>
  <c r="BF282" i="1"/>
  <c r="BF287" i="1" s="1"/>
  <c r="BG282" i="1"/>
  <c r="BG287" i="1" s="1"/>
  <c r="BH282" i="1"/>
  <c r="BH287" i="1" s="1"/>
  <c r="BI282" i="1"/>
  <c r="BI286" i="1" s="1"/>
  <c r="BJ282" i="1"/>
  <c r="BJ287" i="1" s="1"/>
  <c r="BK282" i="1"/>
  <c r="BK286" i="1" s="1"/>
  <c r="BL282" i="1"/>
  <c r="BL287" i="1" s="1"/>
  <c r="BM282" i="1"/>
  <c r="BM287" i="1" s="1"/>
  <c r="BN282" i="1"/>
  <c r="BN286" i="1" s="1"/>
  <c r="BO282" i="1"/>
  <c r="BO287" i="1" s="1"/>
  <c r="BP282" i="1"/>
  <c r="BP287" i="1" s="1"/>
  <c r="BQ282" i="1"/>
  <c r="BR282" i="1"/>
  <c r="BS282" i="1"/>
  <c r="BT282" i="1"/>
  <c r="BU282" i="1"/>
  <c r="BU286" i="1" s="1"/>
  <c r="BV282" i="1"/>
  <c r="BV287" i="1" s="1"/>
  <c r="BW282" i="1"/>
  <c r="BW287" i="1" s="1"/>
  <c r="BX282" i="1"/>
  <c r="BX286" i="1" s="1"/>
  <c r="BY282" i="1"/>
  <c r="BY286" i="1" s="1"/>
  <c r="BZ282" i="1"/>
  <c r="BZ287" i="1" s="1"/>
  <c r="CA282" i="1"/>
  <c r="CA287" i="1" s="1"/>
  <c r="CB282" i="1"/>
  <c r="CB287" i="1" s="1"/>
  <c r="CC282" i="1"/>
  <c r="CC287" i="1" s="1"/>
  <c r="CD282" i="1"/>
  <c r="CD287" i="1" s="1"/>
  <c r="CE282" i="1"/>
  <c r="CE287" i="1" s="1"/>
  <c r="CF282" i="1"/>
  <c r="CF286" i="1" s="1"/>
  <c r="CG282" i="1"/>
  <c r="CH282" i="1"/>
  <c r="CH286" i="1" s="1"/>
  <c r="CI282" i="1"/>
  <c r="CJ282" i="1"/>
  <c r="CK282" i="1"/>
  <c r="CK286" i="1" s="1"/>
  <c r="CL282" i="1"/>
  <c r="CL287" i="1" s="1"/>
  <c r="CM282" i="1"/>
  <c r="CM287" i="1" s="1"/>
  <c r="CN282" i="1"/>
  <c r="CN287" i="1" s="1"/>
  <c r="CO282" i="1"/>
  <c r="CO286" i="1" s="1"/>
  <c r="CP282" i="1"/>
  <c r="CP287" i="1" s="1"/>
  <c r="CQ282" i="1"/>
  <c r="CQ288" i="1" s="1"/>
  <c r="H288" i="1" s="1"/>
  <c r="CR282" i="1"/>
  <c r="CR287" i="1" s="1"/>
  <c r="CT282" i="1"/>
  <c r="CT287" i="1" s="1"/>
  <c r="CU282" i="1"/>
  <c r="CU286" i="1" s="1"/>
  <c r="CV282" i="1"/>
  <c r="CV287" i="1" s="1"/>
  <c r="CW282" i="1"/>
  <c r="CW287" i="1" s="1"/>
  <c r="CX282" i="1"/>
  <c r="CX286" i="1" s="1"/>
  <c r="CY282" i="1"/>
  <c r="CY286" i="1" s="1"/>
  <c r="CZ282" i="1"/>
  <c r="DA282" i="1"/>
  <c r="DB282" i="1"/>
  <c r="DB286" i="1" s="1"/>
  <c r="DC282" i="1"/>
  <c r="DC287" i="1" s="1"/>
  <c r="DD282" i="1"/>
  <c r="DD286" i="1" s="1"/>
  <c r="DE282" i="1"/>
  <c r="DE286" i="1" s="1"/>
  <c r="DF282" i="1"/>
  <c r="DF286" i="1" s="1"/>
  <c r="DG282" i="1"/>
  <c r="DG287" i="1" s="1"/>
  <c r="DH282" i="1"/>
  <c r="DH286" i="1" s="1"/>
  <c r="DI282" i="1"/>
  <c r="DI287" i="1" s="1"/>
  <c r="DJ282" i="1"/>
  <c r="DJ287" i="1" s="1"/>
  <c r="DK282" i="1"/>
  <c r="DK286" i="1" s="1"/>
  <c r="DL282" i="1"/>
  <c r="DL287" i="1" s="1"/>
  <c r="DM282" i="1"/>
  <c r="DM286" i="1" s="1"/>
  <c r="DN282" i="1"/>
  <c r="DN286" i="1" s="1"/>
  <c r="DO282" i="1"/>
  <c r="DO286" i="1" s="1"/>
  <c r="DP282" i="1"/>
  <c r="DQ282" i="1"/>
  <c r="DQ287" i="1" s="1"/>
  <c r="DR282" i="1"/>
  <c r="DR286" i="1" s="1"/>
  <c r="DS282" i="1"/>
  <c r="DS287" i="1" s="1"/>
  <c r="DT282" i="1"/>
  <c r="DT286" i="1" s="1"/>
  <c r="DU282" i="1"/>
  <c r="DU286" i="1" s="1"/>
  <c r="DV282" i="1"/>
  <c r="DV286" i="1" s="1"/>
  <c r="DW282" i="1"/>
  <c r="DW287" i="1" s="1"/>
  <c r="DX282" i="1"/>
  <c r="DX287" i="1" s="1"/>
  <c r="DY282" i="1"/>
  <c r="DY287" i="1" s="1"/>
  <c r="DZ282" i="1"/>
  <c r="DZ287" i="1" s="1"/>
  <c r="EA282" i="1"/>
  <c r="EA287" i="1" s="1"/>
  <c r="EB282" i="1"/>
  <c r="EB287" i="1" s="1"/>
  <c r="EC282" i="1"/>
  <c r="EC287" i="1" s="1"/>
  <c r="ED282" i="1"/>
  <c r="EE282" i="1"/>
  <c r="EF282" i="1"/>
  <c r="EG282" i="1"/>
  <c r="EG287" i="1" s="1"/>
  <c r="EH282" i="1"/>
  <c r="EH286" i="1" s="1"/>
  <c r="EI282" i="1"/>
  <c r="EI286" i="1" s="1"/>
  <c r="EJ282" i="1"/>
  <c r="EJ287" i="1" s="1"/>
  <c r="EK282" i="1"/>
  <c r="EK287" i="1" s="1"/>
  <c r="EL282" i="1"/>
  <c r="EL286" i="1" s="1"/>
  <c r="EM282" i="1"/>
  <c r="EM287" i="1" s="1"/>
  <c r="EN282" i="1"/>
  <c r="EN287" i="1" s="1"/>
  <c r="EO282" i="1"/>
  <c r="EO287" i="1" s="1"/>
  <c r="EP282" i="1"/>
  <c r="EP287" i="1" s="1"/>
  <c r="EQ282" i="1"/>
  <c r="EQ286" i="1" s="1"/>
  <c r="ER282" i="1"/>
  <c r="ER287" i="1" s="1"/>
  <c r="ES282" i="1"/>
  <c r="ES287" i="1" s="1"/>
  <c r="ET282" i="1"/>
  <c r="EU282" i="1"/>
  <c r="EV282" i="1"/>
  <c r="EW282" i="1"/>
  <c r="EX282" i="1"/>
  <c r="EX286" i="1" s="1"/>
  <c r="EY282" i="1"/>
  <c r="EY286" i="1" s="1"/>
  <c r="EZ282" i="1"/>
  <c r="EZ287" i="1" s="1"/>
  <c r="FA282" i="1"/>
  <c r="FA286" i="1" s="1"/>
  <c r="FB282" i="1"/>
  <c r="FB286" i="1" s="1"/>
  <c r="FC282" i="1"/>
  <c r="FC287" i="1" s="1"/>
  <c r="FD282" i="1"/>
  <c r="FD286" i="1" s="1"/>
  <c r="FE282" i="1"/>
  <c r="FE287" i="1" s="1"/>
  <c r="FF282" i="1"/>
  <c r="FF287" i="1" s="1"/>
  <c r="FG282" i="1"/>
  <c r="FG287" i="1" s="1"/>
  <c r="FH282" i="1"/>
  <c r="FH287" i="1" s="1"/>
  <c r="FH283" i="1"/>
  <c r="FG283" i="1" s="1"/>
  <c r="FF283" i="1" s="1"/>
  <c r="FE283" i="1" s="1"/>
  <c r="FD283" i="1" s="1"/>
  <c r="FC283" i="1" s="1"/>
  <c r="FB283" i="1" s="1"/>
  <c r="AE286" i="1"/>
  <c r="AQ286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FH267" i="1"/>
  <c r="FG267" i="1"/>
  <c r="FF267" i="1"/>
  <c r="FE267" i="1"/>
  <c r="FD267" i="1"/>
  <c r="FC267" i="1"/>
  <c r="FB267" i="1"/>
  <c r="FA267" i="1"/>
  <c r="EZ267" i="1"/>
  <c r="EY267" i="1"/>
  <c r="EX267" i="1"/>
  <c r="EW267" i="1"/>
  <c r="EV267" i="1"/>
  <c r="EU267" i="1"/>
  <c r="ET267" i="1"/>
  <c r="ES267" i="1"/>
  <c r="ER267" i="1"/>
  <c r="EQ267" i="1"/>
  <c r="EP267" i="1"/>
  <c r="EO267" i="1"/>
  <c r="EN267" i="1"/>
  <c r="EM267" i="1"/>
  <c r="EL267" i="1"/>
  <c r="EK267" i="1"/>
  <c r="EJ267" i="1"/>
  <c r="EI267" i="1"/>
  <c r="EH267" i="1"/>
  <c r="EG267" i="1"/>
  <c r="EF267" i="1"/>
  <c r="EE267" i="1"/>
  <c r="ED267" i="1"/>
  <c r="EC267" i="1"/>
  <c r="EB267" i="1"/>
  <c r="EA267" i="1"/>
  <c r="DZ267" i="1"/>
  <c r="DY267" i="1"/>
  <c r="DX267" i="1"/>
  <c r="DW267" i="1"/>
  <c r="DV267" i="1"/>
  <c r="DU267" i="1"/>
  <c r="DT267" i="1"/>
  <c r="DS267" i="1"/>
  <c r="DR267" i="1"/>
  <c r="DQ267" i="1"/>
  <c r="DP267" i="1"/>
  <c r="DO267" i="1"/>
  <c r="DN267" i="1"/>
  <c r="DM267" i="1"/>
  <c r="DL267" i="1"/>
  <c r="DK267" i="1"/>
  <c r="DJ267" i="1"/>
  <c r="DI267" i="1"/>
  <c r="DH267" i="1"/>
  <c r="DG267" i="1"/>
  <c r="DF267" i="1"/>
  <c r="DE267" i="1"/>
  <c r="DD267" i="1"/>
  <c r="DC267" i="1"/>
  <c r="DB267" i="1"/>
  <c r="DA267" i="1"/>
  <c r="CZ267" i="1"/>
  <c r="CY267" i="1"/>
  <c r="CX267" i="1"/>
  <c r="CW267" i="1"/>
  <c r="CV267" i="1"/>
  <c r="CU267" i="1"/>
  <c r="CT267" i="1"/>
  <c r="CR267" i="1"/>
  <c r="CQ267" i="1"/>
  <c r="CP267" i="1"/>
  <c r="CO267" i="1"/>
  <c r="CN267" i="1"/>
  <c r="CM267" i="1"/>
  <c r="CL267" i="1"/>
  <c r="CK267" i="1"/>
  <c r="CJ267" i="1"/>
  <c r="CI267" i="1"/>
  <c r="CH267" i="1"/>
  <c r="CG267" i="1"/>
  <c r="CF267" i="1"/>
  <c r="CE267" i="1"/>
  <c r="CD267" i="1"/>
  <c r="CC267" i="1"/>
  <c r="CB267" i="1"/>
  <c r="CA267" i="1"/>
  <c r="BZ267" i="1"/>
  <c r="BY267" i="1"/>
  <c r="BX267" i="1"/>
  <c r="BW267" i="1"/>
  <c r="BV267" i="1"/>
  <c r="BU267" i="1"/>
  <c r="BT267" i="1"/>
  <c r="BS267" i="1"/>
  <c r="BR267" i="1"/>
  <c r="BQ267" i="1"/>
  <c r="BP267" i="1"/>
  <c r="BO267" i="1"/>
  <c r="BN267" i="1"/>
  <c r="BM267" i="1"/>
  <c r="BL267" i="1"/>
  <c r="BK267" i="1"/>
  <c r="BJ267" i="1"/>
  <c r="BI267" i="1"/>
  <c r="BH267" i="1"/>
  <c r="BG267" i="1"/>
  <c r="BF267" i="1"/>
  <c r="BE267" i="1"/>
  <c r="BD267" i="1"/>
  <c r="BC267" i="1"/>
  <c r="BB267" i="1"/>
  <c r="BA267" i="1"/>
  <c r="AZ267" i="1"/>
  <c r="AY267" i="1"/>
  <c r="AX267" i="1"/>
  <c r="AW267" i="1"/>
  <c r="AV267" i="1"/>
  <c r="AU267" i="1"/>
  <c r="AT267" i="1"/>
  <c r="AS267" i="1"/>
  <c r="AR267" i="1"/>
  <c r="AQ267" i="1"/>
  <c r="AP267" i="1"/>
  <c r="AO267" i="1"/>
  <c r="AN267" i="1"/>
  <c r="AM267" i="1"/>
  <c r="AL267" i="1"/>
  <c r="AK267" i="1"/>
  <c r="AJ267" i="1"/>
  <c r="AI267" i="1"/>
  <c r="AH267" i="1"/>
  <c r="AG267" i="1"/>
  <c r="AF267" i="1"/>
  <c r="AE267" i="1"/>
  <c r="AD267" i="1"/>
  <c r="AC267" i="1"/>
  <c r="AB267" i="1"/>
  <c r="AA267" i="1"/>
  <c r="Z267" i="1"/>
  <c r="Y267" i="1"/>
  <c r="X267" i="1"/>
  <c r="W267" i="1"/>
  <c r="V267" i="1"/>
  <c r="U267" i="1"/>
  <c r="T267" i="1"/>
  <c r="S267" i="1"/>
  <c r="R267" i="1"/>
  <c r="Q267" i="1"/>
  <c r="P267" i="1"/>
  <c r="O267" i="1"/>
  <c r="N267" i="1"/>
  <c r="M267" i="1"/>
  <c r="L267" i="1"/>
  <c r="K267" i="1"/>
  <c r="J267" i="1"/>
  <c r="I267" i="1"/>
  <c r="I255" i="1"/>
  <c r="I257" i="1" s="1"/>
  <c r="J255" i="1"/>
  <c r="J257" i="1" s="1"/>
  <c r="K255" i="1"/>
  <c r="K257" i="1" s="1"/>
  <c r="L255" i="1"/>
  <c r="L257" i="1" s="1"/>
  <c r="M255" i="1"/>
  <c r="M257" i="1" s="1"/>
  <c r="N255" i="1"/>
  <c r="N257" i="1" s="1"/>
  <c r="O255" i="1"/>
  <c r="O257" i="1" s="1"/>
  <c r="P255" i="1"/>
  <c r="P257" i="1" s="1"/>
  <c r="Q255" i="1"/>
  <c r="Q257" i="1" s="1"/>
  <c r="R255" i="1"/>
  <c r="R257" i="1" s="1"/>
  <c r="S255" i="1"/>
  <c r="S257" i="1" s="1"/>
  <c r="T255" i="1"/>
  <c r="T257" i="1" s="1"/>
  <c r="U255" i="1"/>
  <c r="U257" i="1" s="1"/>
  <c r="V255" i="1"/>
  <c r="V257" i="1" s="1"/>
  <c r="W255" i="1"/>
  <c r="W257" i="1" s="1"/>
  <c r="X255" i="1"/>
  <c r="X257" i="1" s="1"/>
  <c r="Y255" i="1"/>
  <c r="Y257" i="1" s="1"/>
  <c r="Z255" i="1"/>
  <c r="Z257" i="1" s="1"/>
  <c r="AA255" i="1"/>
  <c r="AA257" i="1" s="1"/>
  <c r="AB255" i="1"/>
  <c r="AB257" i="1" s="1"/>
  <c r="AC255" i="1"/>
  <c r="AC257" i="1" s="1"/>
  <c r="AD255" i="1"/>
  <c r="AD257" i="1" s="1"/>
  <c r="AE255" i="1"/>
  <c r="AE257" i="1" s="1"/>
  <c r="AF255" i="1"/>
  <c r="AF257" i="1" s="1"/>
  <c r="AG255" i="1"/>
  <c r="AG257" i="1" s="1"/>
  <c r="AH255" i="1"/>
  <c r="AH257" i="1" s="1"/>
  <c r="AI255" i="1"/>
  <c r="AI257" i="1" s="1"/>
  <c r="AJ255" i="1"/>
  <c r="AJ257" i="1" s="1"/>
  <c r="AK255" i="1"/>
  <c r="AK257" i="1" s="1"/>
  <c r="AL255" i="1"/>
  <c r="AL257" i="1" s="1"/>
  <c r="AM255" i="1"/>
  <c r="AM257" i="1" s="1"/>
  <c r="AN255" i="1"/>
  <c r="AN257" i="1" s="1"/>
  <c r="AO255" i="1"/>
  <c r="AO257" i="1" s="1"/>
  <c r="AP255" i="1"/>
  <c r="AP257" i="1" s="1"/>
  <c r="AQ255" i="1"/>
  <c r="AQ257" i="1" s="1"/>
  <c r="AR255" i="1"/>
  <c r="AR257" i="1" s="1"/>
  <c r="AS255" i="1"/>
  <c r="AS257" i="1" s="1"/>
  <c r="AT255" i="1"/>
  <c r="AT257" i="1" s="1"/>
  <c r="AU255" i="1"/>
  <c r="AU257" i="1" s="1"/>
  <c r="AV255" i="1"/>
  <c r="AV257" i="1" s="1"/>
  <c r="AW255" i="1"/>
  <c r="AW257" i="1" s="1"/>
  <c r="AX255" i="1"/>
  <c r="AX257" i="1" s="1"/>
  <c r="AY255" i="1"/>
  <c r="AY257" i="1" s="1"/>
  <c r="AZ255" i="1"/>
  <c r="AZ257" i="1" s="1"/>
  <c r="BA255" i="1"/>
  <c r="BA257" i="1" s="1"/>
  <c r="BB255" i="1"/>
  <c r="BB257" i="1" s="1"/>
  <c r="BC255" i="1"/>
  <c r="BC257" i="1" s="1"/>
  <c r="BD255" i="1"/>
  <c r="BD257" i="1" s="1"/>
  <c r="BE255" i="1"/>
  <c r="BE257" i="1" s="1"/>
  <c r="BF255" i="1"/>
  <c r="BF257" i="1" s="1"/>
  <c r="BG255" i="1"/>
  <c r="BG257" i="1" s="1"/>
  <c r="BH255" i="1"/>
  <c r="BH257" i="1" s="1"/>
  <c r="BI255" i="1"/>
  <c r="BI257" i="1" s="1"/>
  <c r="BJ255" i="1"/>
  <c r="BJ257" i="1" s="1"/>
  <c r="BK255" i="1"/>
  <c r="BK257" i="1" s="1"/>
  <c r="BL255" i="1"/>
  <c r="BL257" i="1" s="1"/>
  <c r="BM255" i="1"/>
  <c r="BM257" i="1" s="1"/>
  <c r="BN255" i="1"/>
  <c r="BN257" i="1" s="1"/>
  <c r="BO255" i="1"/>
  <c r="BO257" i="1" s="1"/>
  <c r="BP255" i="1"/>
  <c r="BP257" i="1" s="1"/>
  <c r="BQ255" i="1"/>
  <c r="BQ257" i="1" s="1"/>
  <c r="BR255" i="1"/>
  <c r="BR257" i="1" s="1"/>
  <c r="BS255" i="1"/>
  <c r="BS257" i="1" s="1"/>
  <c r="BT255" i="1"/>
  <c r="BT257" i="1" s="1"/>
  <c r="BU255" i="1"/>
  <c r="BU257" i="1" s="1"/>
  <c r="BV255" i="1"/>
  <c r="BV257" i="1" s="1"/>
  <c r="BW255" i="1"/>
  <c r="BW257" i="1" s="1"/>
  <c r="BX255" i="1"/>
  <c r="BX257" i="1" s="1"/>
  <c r="BY255" i="1"/>
  <c r="BY257" i="1" s="1"/>
  <c r="BZ255" i="1"/>
  <c r="BZ257" i="1" s="1"/>
  <c r="CA255" i="1"/>
  <c r="CA257" i="1" s="1"/>
  <c r="CB255" i="1"/>
  <c r="CB257" i="1" s="1"/>
  <c r="CC255" i="1"/>
  <c r="CC257" i="1" s="1"/>
  <c r="CD255" i="1"/>
  <c r="CD257" i="1" s="1"/>
  <c r="CE255" i="1"/>
  <c r="CE257" i="1" s="1"/>
  <c r="CF255" i="1"/>
  <c r="CF257" i="1" s="1"/>
  <c r="CG255" i="1"/>
  <c r="CG257" i="1" s="1"/>
  <c r="CH255" i="1"/>
  <c r="CH257" i="1" s="1"/>
  <c r="CI255" i="1"/>
  <c r="CI257" i="1" s="1"/>
  <c r="CJ255" i="1"/>
  <c r="CJ257" i="1" s="1"/>
  <c r="CK255" i="1"/>
  <c r="CK257" i="1" s="1"/>
  <c r="CL255" i="1"/>
  <c r="CL257" i="1" s="1"/>
  <c r="CM255" i="1"/>
  <c r="CM257" i="1" s="1"/>
  <c r="CN255" i="1"/>
  <c r="CN257" i="1" s="1"/>
  <c r="CO255" i="1"/>
  <c r="CO257" i="1" s="1"/>
  <c r="CP255" i="1"/>
  <c r="CP257" i="1" s="1"/>
  <c r="CQ255" i="1"/>
  <c r="CQ260" i="1" s="1"/>
  <c r="CR255" i="1"/>
  <c r="CR257" i="1" s="1"/>
  <c r="CT255" i="1"/>
  <c r="CT257" i="1" s="1"/>
  <c r="CU255" i="1"/>
  <c r="CU257" i="1" s="1"/>
  <c r="CV255" i="1"/>
  <c r="CV257" i="1" s="1"/>
  <c r="CW255" i="1"/>
  <c r="CW257" i="1" s="1"/>
  <c r="CX255" i="1"/>
  <c r="CX257" i="1" s="1"/>
  <c r="CY255" i="1"/>
  <c r="CY257" i="1" s="1"/>
  <c r="CZ255" i="1"/>
  <c r="CZ257" i="1" s="1"/>
  <c r="DA255" i="1"/>
  <c r="DA257" i="1" s="1"/>
  <c r="DB255" i="1"/>
  <c r="DB257" i="1" s="1"/>
  <c r="DC255" i="1"/>
  <c r="DC257" i="1" s="1"/>
  <c r="DD255" i="1"/>
  <c r="DD257" i="1" s="1"/>
  <c r="DE255" i="1"/>
  <c r="DE257" i="1" s="1"/>
  <c r="DF255" i="1"/>
  <c r="DF257" i="1" s="1"/>
  <c r="DG255" i="1"/>
  <c r="DG257" i="1" s="1"/>
  <c r="DH255" i="1"/>
  <c r="DH257" i="1" s="1"/>
  <c r="DI255" i="1"/>
  <c r="DI257" i="1" s="1"/>
  <c r="DJ255" i="1"/>
  <c r="DK255" i="1"/>
  <c r="DK257" i="1" s="1"/>
  <c r="DL255" i="1"/>
  <c r="DL257" i="1" s="1"/>
  <c r="DM255" i="1"/>
  <c r="DM257" i="1" s="1"/>
  <c r="DN255" i="1"/>
  <c r="DN257" i="1" s="1"/>
  <c r="DO255" i="1"/>
  <c r="DO257" i="1" s="1"/>
  <c r="DP255" i="1"/>
  <c r="DP257" i="1" s="1"/>
  <c r="DQ255" i="1"/>
  <c r="DQ257" i="1" s="1"/>
  <c r="DR255" i="1"/>
  <c r="DR257" i="1" s="1"/>
  <c r="DS255" i="1"/>
  <c r="DS257" i="1" s="1"/>
  <c r="DT255" i="1"/>
  <c r="DT257" i="1" s="1"/>
  <c r="DU255" i="1"/>
  <c r="DU257" i="1" s="1"/>
  <c r="DV255" i="1"/>
  <c r="DV257" i="1" s="1"/>
  <c r="DW255" i="1"/>
  <c r="DW257" i="1" s="1"/>
  <c r="DX255" i="1"/>
  <c r="DX257" i="1" s="1"/>
  <c r="DY255" i="1"/>
  <c r="DY257" i="1" s="1"/>
  <c r="DZ255" i="1"/>
  <c r="DZ257" i="1" s="1"/>
  <c r="EA255" i="1"/>
  <c r="EA257" i="1" s="1"/>
  <c r="EB255" i="1"/>
  <c r="EB257" i="1" s="1"/>
  <c r="EC255" i="1"/>
  <c r="EC257" i="1" s="1"/>
  <c r="ED255" i="1"/>
  <c r="ED257" i="1" s="1"/>
  <c r="EE255" i="1"/>
  <c r="EE257" i="1" s="1"/>
  <c r="EF255" i="1"/>
  <c r="EF257" i="1" s="1"/>
  <c r="EG255" i="1"/>
  <c r="EG257" i="1" s="1"/>
  <c r="EH255" i="1"/>
  <c r="EH257" i="1" s="1"/>
  <c r="EI255" i="1"/>
  <c r="EI257" i="1" s="1"/>
  <c r="EJ255" i="1"/>
  <c r="EJ257" i="1" s="1"/>
  <c r="EK255" i="1"/>
  <c r="EK257" i="1" s="1"/>
  <c r="EL255" i="1"/>
  <c r="EL257" i="1" s="1"/>
  <c r="EM255" i="1"/>
  <c r="EM257" i="1" s="1"/>
  <c r="EN255" i="1"/>
  <c r="EN257" i="1" s="1"/>
  <c r="EO255" i="1"/>
  <c r="EO257" i="1" s="1"/>
  <c r="EP255" i="1"/>
  <c r="EP257" i="1" s="1"/>
  <c r="EQ255" i="1"/>
  <c r="EQ257" i="1" s="1"/>
  <c r="ER255" i="1"/>
  <c r="ER257" i="1" s="1"/>
  <c r="ES255" i="1"/>
  <c r="ES257" i="1" s="1"/>
  <c r="ET255" i="1"/>
  <c r="ET257" i="1" s="1"/>
  <c r="EU255" i="1"/>
  <c r="EU257" i="1" s="1"/>
  <c r="EV255" i="1"/>
  <c r="EV257" i="1" s="1"/>
  <c r="EW255" i="1"/>
  <c r="EW257" i="1" s="1"/>
  <c r="EX255" i="1"/>
  <c r="EX257" i="1" s="1"/>
  <c r="EY255" i="1"/>
  <c r="EY257" i="1" s="1"/>
  <c r="EZ255" i="1"/>
  <c r="EZ257" i="1" s="1"/>
  <c r="FA255" i="1"/>
  <c r="FA257" i="1" s="1"/>
  <c r="FB255" i="1"/>
  <c r="FB257" i="1" s="1"/>
  <c r="FC255" i="1"/>
  <c r="FC257" i="1" s="1"/>
  <c r="FD255" i="1"/>
  <c r="FD257" i="1" s="1"/>
  <c r="FE255" i="1"/>
  <c r="FE257" i="1" s="1"/>
  <c r="FF255" i="1"/>
  <c r="FF257" i="1" s="1"/>
  <c r="FG255" i="1"/>
  <c r="FG257" i="1" s="1"/>
  <c r="FH255" i="1"/>
  <c r="FH257" i="1" s="1"/>
  <c r="FH256" i="1"/>
  <c r="FG256" i="1" s="1"/>
  <c r="FF256" i="1" s="1"/>
  <c r="FE256" i="1" s="1"/>
  <c r="FD256" i="1" s="1"/>
  <c r="FC256" i="1" s="1"/>
  <c r="FB256" i="1" s="1"/>
  <c r="FA256" i="1" s="1"/>
  <c r="EZ256" i="1" s="1"/>
  <c r="EY256" i="1" s="1"/>
  <c r="EX256" i="1" s="1"/>
  <c r="EW256" i="1" s="1"/>
  <c r="EV256" i="1" s="1"/>
  <c r="EU256" i="1" s="1"/>
  <c r="ET256" i="1" s="1"/>
  <c r="ES256" i="1" s="1"/>
  <c r="ER256" i="1" s="1"/>
  <c r="EQ256" i="1" s="1"/>
  <c r="EP256" i="1" s="1"/>
  <c r="EO256" i="1" s="1"/>
  <c r="EN256" i="1" s="1"/>
  <c r="EM256" i="1" s="1"/>
  <c r="EL256" i="1" s="1"/>
  <c r="EK256" i="1" s="1"/>
  <c r="EJ256" i="1" s="1"/>
  <c r="EI256" i="1" s="1"/>
  <c r="EH256" i="1" s="1"/>
  <c r="EG256" i="1" s="1"/>
  <c r="EF256" i="1" s="1"/>
  <c r="EE256" i="1" s="1"/>
  <c r="ED256" i="1" s="1"/>
  <c r="EC256" i="1" s="1"/>
  <c r="EB256" i="1" s="1"/>
  <c r="EA256" i="1" s="1"/>
  <c r="DZ256" i="1" s="1"/>
  <c r="DY256" i="1" s="1"/>
  <c r="DX256" i="1" s="1"/>
  <c r="DW256" i="1" s="1"/>
  <c r="DV256" i="1" s="1"/>
  <c r="DU256" i="1" s="1"/>
  <c r="DT256" i="1" s="1"/>
  <c r="DS256" i="1" s="1"/>
  <c r="DR256" i="1" s="1"/>
  <c r="DQ256" i="1" s="1"/>
  <c r="DP256" i="1" s="1"/>
  <c r="DO256" i="1" s="1"/>
  <c r="DN256" i="1" s="1"/>
  <c r="DM256" i="1" s="1"/>
  <c r="DL256" i="1" s="1"/>
  <c r="DK256" i="1" s="1"/>
  <c r="DJ256" i="1" s="1"/>
  <c r="DI256" i="1" s="1"/>
  <c r="DH256" i="1" s="1"/>
  <c r="DG256" i="1" s="1"/>
  <c r="DF256" i="1" s="1"/>
  <c r="DE256" i="1" s="1"/>
  <c r="DD256" i="1" s="1"/>
  <c r="DC256" i="1" s="1"/>
  <c r="DB256" i="1" s="1"/>
  <c r="DA256" i="1" s="1"/>
  <c r="CZ256" i="1" s="1"/>
  <c r="CY256" i="1" s="1"/>
  <c r="CX256" i="1" s="1"/>
  <c r="CW256" i="1" s="1"/>
  <c r="CV256" i="1" s="1"/>
  <c r="CU256" i="1" s="1"/>
  <c r="CT256" i="1" s="1"/>
  <c r="CR256" i="1" s="1"/>
  <c r="CQ256" i="1" s="1"/>
  <c r="CP256" i="1" s="1"/>
  <c r="CO256" i="1" s="1"/>
  <c r="CN256" i="1" s="1"/>
  <c r="CM256" i="1" s="1"/>
  <c r="CL256" i="1" s="1"/>
  <c r="CK256" i="1" s="1"/>
  <c r="CJ256" i="1" s="1"/>
  <c r="CI256" i="1" s="1"/>
  <c r="CH256" i="1" s="1"/>
  <c r="CG256" i="1" s="1"/>
  <c r="CF256" i="1" s="1"/>
  <c r="CE256" i="1" s="1"/>
  <c r="CD256" i="1" s="1"/>
  <c r="CC256" i="1" s="1"/>
  <c r="CB256" i="1" s="1"/>
  <c r="CA256" i="1" s="1"/>
  <c r="BZ256" i="1" s="1"/>
  <c r="BY256" i="1" s="1"/>
  <c r="BX256" i="1" s="1"/>
  <c r="BW256" i="1" s="1"/>
  <c r="BV256" i="1" s="1"/>
  <c r="BU256" i="1" s="1"/>
  <c r="BT256" i="1" s="1"/>
  <c r="BS256" i="1" s="1"/>
  <c r="BR256" i="1" s="1"/>
  <c r="BQ256" i="1" s="1"/>
  <c r="BP256" i="1" s="1"/>
  <c r="BO256" i="1" s="1"/>
  <c r="BN256" i="1" s="1"/>
  <c r="BM256" i="1" s="1"/>
  <c r="BL256" i="1" s="1"/>
  <c r="BK256" i="1" s="1"/>
  <c r="BJ256" i="1" s="1"/>
  <c r="BI256" i="1" s="1"/>
  <c r="BH256" i="1" s="1"/>
  <c r="BG256" i="1" s="1"/>
  <c r="BF256" i="1" s="1"/>
  <c r="BE256" i="1" s="1"/>
  <c r="BD256" i="1" s="1"/>
  <c r="BC256" i="1" s="1"/>
  <c r="BB256" i="1" s="1"/>
  <c r="BA256" i="1" s="1"/>
  <c r="AZ256" i="1" s="1"/>
  <c r="AY256" i="1" s="1"/>
  <c r="AX256" i="1" s="1"/>
  <c r="AW256" i="1" s="1"/>
  <c r="AV256" i="1" s="1"/>
  <c r="AU256" i="1" s="1"/>
  <c r="AT256" i="1" s="1"/>
  <c r="AS256" i="1" s="1"/>
  <c r="AR256" i="1" s="1"/>
  <c r="AQ256" i="1" s="1"/>
  <c r="AP256" i="1" s="1"/>
  <c r="AO256" i="1" s="1"/>
  <c r="AN256" i="1" s="1"/>
  <c r="AM256" i="1" s="1"/>
  <c r="AL256" i="1" s="1"/>
  <c r="AK256" i="1" s="1"/>
  <c r="AJ256" i="1" s="1"/>
  <c r="AI256" i="1" s="1"/>
  <c r="AH256" i="1" s="1"/>
  <c r="AG256" i="1" s="1"/>
  <c r="AF256" i="1" s="1"/>
  <c r="AE256" i="1" s="1"/>
  <c r="AD256" i="1" s="1"/>
  <c r="AC256" i="1" s="1"/>
  <c r="AB256" i="1" s="1"/>
  <c r="AA256" i="1" s="1"/>
  <c r="Z256" i="1" s="1"/>
  <c r="Y256" i="1" s="1"/>
  <c r="X256" i="1" s="1"/>
  <c r="W256" i="1" s="1"/>
  <c r="V256" i="1" s="1"/>
  <c r="U256" i="1" s="1"/>
  <c r="T256" i="1" s="1"/>
  <c r="S256" i="1" s="1"/>
  <c r="R256" i="1" s="1"/>
  <c r="Q256" i="1" s="1"/>
  <c r="P256" i="1" s="1"/>
  <c r="O256" i="1" s="1"/>
  <c r="N256" i="1" s="1"/>
  <c r="M256" i="1" s="1"/>
  <c r="L256" i="1" s="1"/>
  <c r="K256" i="1" s="1"/>
  <c r="J256" i="1" s="1"/>
  <c r="I256" i="1" s="1"/>
  <c r="H256" i="1" s="1"/>
  <c r="DJ257" i="1"/>
  <c r="H255" i="1"/>
  <c r="H257" i="1" s="1"/>
  <c r="CW261" i="1"/>
  <c r="CX261" i="1"/>
  <c r="FH261" i="1"/>
  <c r="FG261" i="1"/>
  <c r="FF261" i="1"/>
  <c r="FE261" i="1"/>
  <c r="FD261" i="1"/>
  <c r="FC261" i="1"/>
  <c r="FB261" i="1"/>
  <c r="FA261" i="1"/>
  <c r="EZ261" i="1"/>
  <c r="EY261" i="1"/>
  <c r="EX261" i="1"/>
  <c r="EW261" i="1"/>
  <c r="EV261" i="1"/>
  <c r="EU261" i="1"/>
  <c r="ET261" i="1"/>
  <c r="ES261" i="1"/>
  <c r="ER261" i="1"/>
  <c r="EQ261" i="1"/>
  <c r="EP261" i="1"/>
  <c r="EO261" i="1"/>
  <c r="EN261" i="1"/>
  <c r="EM261" i="1"/>
  <c r="EL261" i="1"/>
  <c r="EK261" i="1"/>
  <c r="EJ261" i="1"/>
  <c r="EI261" i="1"/>
  <c r="EH261" i="1"/>
  <c r="EG261" i="1"/>
  <c r="EF261" i="1"/>
  <c r="EE261" i="1"/>
  <c r="ED261" i="1"/>
  <c r="EC261" i="1"/>
  <c r="EB261" i="1"/>
  <c r="EA261" i="1"/>
  <c r="DZ261" i="1"/>
  <c r="DY261" i="1"/>
  <c r="DX261" i="1"/>
  <c r="DW261" i="1"/>
  <c r="DV261" i="1"/>
  <c r="DU261" i="1"/>
  <c r="DT261" i="1"/>
  <c r="DS261" i="1"/>
  <c r="DR261" i="1"/>
  <c r="DQ261" i="1"/>
  <c r="DP261" i="1"/>
  <c r="DO261" i="1"/>
  <c r="DN261" i="1"/>
  <c r="DM261" i="1"/>
  <c r="DL261" i="1"/>
  <c r="DK261" i="1"/>
  <c r="DJ261" i="1"/>
  <c r="DI261" i="1"/>
  <c r="DH261" i="1"/>
  <c r="DG261" i="1"/>
  <c r="DF261" i="1"/>
  <c r="DE261" i="1"/>
  <c r="DD261" i="1"/>
  <c r="DC261" i="1"/>
  <c r="DB261" i="1"/>
  <c r="DA261" i="1"/>
  <c r="CZ261" i="1"/>
  <c r="CY261" i="1"/>
  <c r="CV261" i="1"/>
  <c r="CU261" i="1"/>
  <c r="CT261" i="1"/>
  <c r="CR261" i="1"/>
  <c r="CP261" i="1"/>
  <c r="CO261" i="1"/>
  <c r="CN261" i="1"/>
  <c r="CM261" i="1"/>
  <c r="CL261" i="1"/>
  <c r="CK261" i="1"/>
  <c r="CJ261" i="1"/>
  <c r="CI261" i="1"/>
  <c r="CH261" i="1"/>
  <c r="CG261" i="1"/>
  <c r="CF261" i="1"/>
  <c r="CE261" i="1"/>
  <c r="CD261" i="1"/>
  <c r="CC261" i="1"/>
  <c r="CB261" i="1"/>
  <c r="CA261" i="1"/>
  <c r="BZ261" i="1"/>
  <c r="BY261" i="1"/>
  <c r="BX261" i="1"/>
  <c r="BW261" i="1"/>
  <c r="BV261" i="1"/>
  <c r="BU261" i="1"/>
  <c r="BT261" i="1"/>
  <c r="BS261" i="1"/>
  <c r="BR261" i="1"/>
  <c r="BQ261" i="1"/>
  <c r="BP261" i="1"/>
  <c r="BO261" i="1"/>
  <c r="BN261" i="1"/>
  <c r="BM261" i="1"/>
  <c r="BL261" i="1"/>
  <c r="BK261" i="1"/>
  <c r="BJ261" i="1"/>
  <c r="BI261" i="1"/>
  <c r="BH261" i="1"/>
  <c r="BG261" i="1"/>
  <c r="BF261" i="1"/>
  <c r="BE261" i="1"/>
  <c r="BD261" i="1"/>
  <c r="BC261" i="1"/>
  <c r="BB261" i="1"/>
  <c r="BA261" i="1"/>
  <c r="AZ261" i="1"/>
  <c r="AY261" i="1"/>
  <c r="AX261" i="1"/>
  <c r="AW261" i="1"/>
  <c r="AV261" i="1"/>
  <c r="AU261" i="1"/>
  <c r="AT261" i="1"/>
  <c r="AS261" i="1"/>
  <c r="AR261" i="1"/>
  <c r="AQ261" i="1"/>
  <c r="AP261" i="1"/>
  <c r="AO261" i="1"/>
  <c r="AN261" i="1"/>
  <c r="AM261" i="1"/>
  <c r="AL261" i="1"/>
  <c r="AK261" i="1"/>
  <c r="AJ261" i="1"/>
  <c r="AI261" i="1"/>
  <c r="AH261" i="1"/>
  <c r="AG261" i="1"/>
  <c r="AF261" i="1"/>
  <c r="AE261" i="1"/>
  <c r="AD261" i="1"/>
  <c r="AC261" i="1"/>
  <c r="AB261" i="1"/>
  <c r="AA261" i="1"/>
  <c r="Z261" i="1"/>
  <c r="Y261" i="1"/>
  <c r="X261" i="1"/>
  <c r="W261" i="1"/>
  <c r="V261" i="1"/>
  <c r="U261" i="1"/>
  <c r="T261" i="1"/>
  <c r="S261" i="1"/>
  <c r="R261" i="1"/>
  <c r="Q261" i="1"/>
  <c r="P261" i="1"/>
  <c r="O261" i="1"/>
  <c r="N261" i="1"/>
  <c r="M261" i="1"/>
  <c r="L261" i="1"/>
  <c r="K261" i="1"/>
  <c r="J260" i="1"/>
  <c r="J259" i="1"/>
  <c r="I259" i="1"/>
  <c r="I261" i="1" s="1"/>
  <c r="H254" i="1"/>
  <c r="H253" i="1"/>
  <c r="H252" i="1"/>
  <c r="H251" i="1"/>
  <c r="H247" i="1"/>
  <c r="H246" i="1"/>
  <c r="H245" i="1"/>
  <c r="H244" i="1"/>
  <c r="H243" i="1"/>
  <c r="H242" i="1"/>
  <c r="H241" i="1"/>
  <c r="H240" i="1"/>
  <c r="H239" i="1"/>
  <c r="FH238" i="1"/>
  <c r="FG238" i="1"/>
  <c r="FF238" i="1"/>
  <c r="FE238" i="1"/>
  <c r="FD238" i="1"/>
  <c r="FC238" i="1"/>
  <c r="FB238" i="1"/>
  <c r="FA238" i="1"/>
  <c r="EZ238" i="1"/>
  <c r="EY238" i="1"/>
  <c r="EX238" i="1"/>
  <c r="EW238" i="1"/>
  <c r="EV238" i="1"/>
  <c r="EU238" i="1"/>
  <c r="ET238" i="1"/>
  <c r="ES238" i="1"/>
  <c r="ER238" i="1"/>
  <c r="EQ238" i="1"/>
  <c r="EP238" i="1"/>
  <c r="EO238" i="1"/>
  <c r="EN238" i="1"/>
  <c r="EM238" i="1"/>
  <c r="EL238" i="1"/>
  <c r="EK238" i="1"/>
  <c r="EJ238" i="1"/>
  <c r="EI238" i="1"/>
  <c r="EH238" i="1"/>
  <c r="EG238" i="1"/>
  <c r="EF238" i="1"/>
  <c r="EE238" i="1"/>
  <c r="ED238" i="1"/>
  <c r="EC238" i="1"/>
  <c r="EB238" i="1"/>
  <c r="EA238" i="1"/>
  <c r="DZ238" i="1"/>
  <c r="DY238" i="1"/>
  <c r="DX238" i="1"/>
  <c r="DW238" i="1"/>
  <c r="DV238" i="1"/>
  <c r="DU238" i="1"/>
  <c r="DT238" i="1"/>
  <c r="DS238" i="1"/>
  <c r="DR238" i="1"/>
  <c r="DQ238" i="1"/>
  <c r="DP238" i="1"/>
  <c r="DO238" i="1"/>
  <c r="DN238" i="1"/>
  <c r="DM238" i="1"/>
  <c r="DL238" i="1"/>
  <c r="DK238" i="1"/>
  <c r="DJ238" i="1"/>
  <c r="DI238" i="1"/>
  <c r="DH238" i="1"/>
  <c r="DG238" i="1"/>
  <c r="DF238" i="1"/>
  <c r="DE238" i="1"/>
  <c r="DD238" i="1"/>
  <c r="DC238" i="1"/>
  <c r="DB238" i="1"/>
  <c r="DA238" i="1"/>
  <c r="CZ238" i="1"/>
  <c r="CY238" i="1"/>
  <c r="CX238" i="1"/>
  <c r="CW238" i="1"/>
  <c r="CV238" i="1"/>
  <c r="CU238" i="1"/>
  <c r="CT238" i="1"/>
  <c r="CR238" i="1"/>
  <c r="CQ238" i="1"/>
  <c r="CP238" i="1"/>
  <c r="CO238" i="1"/>
  <c r="CN238" i="1"/>
  <c r="CM238" i="1"/>
  <c r="CL238" i="1"/>
  <c r="CK238" i="1"/>
  <c r="CJ238" i="1"/>
  <c r="CI238" i="1"/>
  <c r="CH238" i="1"/>
  <c r="CG238" i="1"/>
  <c r="CF238" i="1"/>
  <c r="CE238" i="1"/>
  <c r="CD238" i="1"/>
  <c r="CC238" i="1"/>
  <c r="CB238" i="1"/>
  <c r="CA238" i="1"/>
  <c r="BZ238" i="1"/>
  <c r="BY238" i="1"/>
  <c r="BX238" i="1"/>
  <c r="BW238" i="1"/>
  <c r="BV238" i="1"/>
  <c r="BU238" i="1"/>
  <c r="BT238" i="1"/>
  <c r="BS238" i="1"/>
  <c r="BR238" i="1"/>
  <c r="BQ238" i="1"/>
  <c r="BP238" i="1"/>
  <c r="BO238" i="1"/>
  <c r="BN238" i="1"/>
  <c r="BM238" i="1"/>
  <c r="BL238" i="1"/>
  <c r="BK238" i="1"/>
  <c r="BJ238" i="1"/>
  <c r="BI238" i="1"/>
  <c r="BH238" i="1"/>
  <c r="BG238" i="1"/>
  <c r="BF238" i="1"/>
  <c r="BE238" i="1"/>
  <c r="BD238" i="1"/>
  <c r="BC238" i="1"/>
  <c r="BB238" i="1"/>
  <c r="BA238" i="1"/>
  <c r="AZ238" i="1"/>
  <c r="AY238" i="1"/>
  <c r="AX238" i="1"/>
  <c r="AW238" i="1"/>
  <c r="AV238" i="1"/>
  <c r="AU238" i="1"/>
  <c r="AT238" i="1"/>
  <c r="AS238" i="1"/>
  <c r="AR238" i="1"/>
  <c r="AQ238" i="1"/>
  <c r="AP238" i="1"/>
  <c r="AO238" i="1"/>
  <c r="AN238" i="1"/>
  <c r="AM238" i="1"/>
  <c r="AL238" i="1"/>
  <c r="AK238" i="1"/>
  <c r="AJ238" i="1"/>
  <c r="AI238" i="1"/>
  <c r="AH238" i="1"/>
  <c r="AG238" i="1"/>
  <c r="AF238" i="1"/>
  <c r="AE238" i="1"/>
  <c r="AD238" i="1"/>
  <c r="AC238" i="1"/>
  <c r="AB238" i="1"/>
  <c r="AA238" i="1"/>
  <c r="Z238" i="1"/>
  <c r="Y238" i="1"/>
  <c r="X238" i="1"/>
  <c r="W238" i="1"/>
  <c r="V238" i="1"/>
  <c r="U238" i="1"/>
  <c r="T238" i="1"/>
  <c r="S238" i="1"/>
  <c r="R238" i="1"/>
  <c r="Q238" i="1"/>
  <c r="P238" i="1"/>
  <c r="O238" i="1"/>
  <c r="N238" i="1"/>
  <c r="M238" i="1"/>
  <c r="L238" i="1"/>
  <c r="K238" i="1"/>
  <c r="J238" i="1"/>
  <c r="I238" i="1"/>
  <c r="L233" i="1"/>
  <c r="M233" i="1"/>
  <c r="N233" i="1"/>
  <c r="O233" i="1"/>
  <c r="P233" i="1"/>
  <c r="Q233" i="1"/>
  <c r="R233" i="1"/>
  <c r="S233" i="1"/>
  <c r="T233" i="1"/>
  <c r="U233" i="1"/>
  <c r="V233" i="1"/>
  <c r="W233" i="1"/>
  <c r="X233" i="1"/>
  <c r="Y233" i="1"/>
  <c r="Z233" i="1"/>
  <c r="AA233" i="1"/>
  <c r="AB233" i="1"/>
  <c r="AC233" i="1"/>
  <c r="AD233" i="1"/>
  <c r="AE233" i="1"/>
  <c r="AF233" i="1"/>
  <c r="AG233" i="1"/>
  <c r="AH233" i="1"/>
  <c r="AI233" i="1"/>
  <c r="AJ233" i="1"/>
  <c r="AK233" i="1"/>
  <c r="AL233" i="1"/>
  <c r="AM233" i="1"/>
  <c r="AN233" i="1"/>
  <c r="AO233" i="1"/>
  <c r="AP233" i="1"/>
  <c r="AQ233" i="1"/>
  <c r="AR233" i="1"/>
  <c r="AS233" i="1"/>
  <c r="AT233" i="1"/>
  <c r="AU233" i="1"/>
  <c r="AV233" i="1"/>
  <c r="AW233" i="1"/>
  <c r="AX233" i="1"/>
  <c r="AY233" i="1"/>
  <c r="AZ233" i="1"/>
  <c r="BA233" i="1"/>
  <c r="BB233" i="1"/>
  <c r="BC233" i="1"/>
  <c r="BD233" i="1"/>
  <c r="BE233" i="1"/>
  <c r="BF233" i="1"/>
  <c r="BG233" i="1"/>
  <c r="BH233" i="1"/>
  <c r="BI233" i="1"/>
  <c r="BJ233" i="1"/>
  <c r="BK233" i="1"/>
  <c r="BL233" i="1"/>
  <c r="BM233" i="1"/>
  <c r="BN233" i="1"/>
  <c r="BO233" i="1"/>
  <c r="BP233" i="1"/>
  <c r="BQ233" i="1"/>
  <c r="BR233" i="1"/>
  <c r="BS233" i="1"/>
  <c r="BT233" i="1"/>
  <c r="BU233" i="1"/>
  <c r="BV233" i="1"/>
  <c r="BW233" i="1"/>
  <c r="BX233" i="1"/>
  <c r="BY233" i="1"/>
  <c r="BZ233" i="1"/>
  <c r="CA233" i="1"/>
  <c r="CB233" i="1"/>
  <c r="CC233" i="1"/>
  <c r="CD233" i="1"/>
  <c r="CE233" i="1"/>
  <c r="CF233" i="1"/>
  <c r="CG233" i="1"/>
  <c r="CH233" i="1"/>
  <c r="CI233" i="1"/>
  <c r="CJ233" i="1"/>
  <c r="CK233" i="1"/>
  <c r="CL233" i="1"/>
  <c r="CM233" i="1"/>
  <c r="CN233" i="1"/>
  <c r="CO233" i="1"/>
  <c r="CP233" i="1"/>
  <c r="CQ233" i="1"/>
  <c r="CR233" i="1"/>
  <c r="CT233" i="1"/>
  <c r="CU233" i="1"/>
  <c r="CV233" i="1"/>
  <c r="CW233" i="1"/>
  <c r="CX233" i="1"/>
  <c r="CY233" i="1"/>
  <c r="CZ233" i="1"/>
  <c r="DA233" i="1"/>
  <c r="DB233" i="1"/>
  <c r="DC233" i="1"/>
  <c r="DD233" i="1"/>
  <c r="DE233" i="1"/>
  <c r="DF233" i="1"/>
  <c r="DG233" i="1"/>
  <c r="DH233" i="1"/>
  <c r="DI233" i="1"/>
  <c r="DJ233" i="1"/>
  <c r="DK233" i="1"/>
  <c r="DL233" i="1"/>
  <c r="DM233" i="1"/>
  <c r="DN233" i="1"/>
  <c r="DO233" i="1"/>
  <c r="DP233" i="1"/>
  <c r="DQ233" i="1"/>
  <c r="DR233" i="1"/>
  <c r="DS233" i="1"/>
  <c r="DT233" i="1"/>
  <c r="DU233" i="1"/>
  <c r="DV233" i="1"/>
  <c r="DW233" i="1"/>
  <c r="DX233" i="1"/>
  <c r="DY233" i="1"/>
  <c r="DZ233" i="1"/>
  <c r="EA233" i="1"/>
  <c r="EB233" i="1"/>
  <c r="EC233" i="1"/>
  <c r="ED233" i="1"/>
  <c r="EE233" i="1"/>
  <c r="EF233" i="1"/>
  <c r="EG233" i="1"/>
  <c r="EH233" i="1"/>
  <c r="EI233" i="1"/>
  <c r="EJ233" i="1"/>
  <c r="EK233" i="1"/>
  <c r="EL233" i="1"/>
  <c r="EM233" i="1"/>
  <c r="EN233" i="1"/>
  <c r="EO233" i="1"/>
  <c r="EP233" i="1"/>
  <c r="EQ233" i="1"/>
  <c r="ER233" i="1"/>
  <c r="ES233" i="1"/>
  <c r="ET233" i="1"/>
  <c r="EU233" i="1"/>
  <c r="EV233" i="1"/>
  <c r="EW233" i="1"/>
  <c r="EX233" i="1"/>
  <c r="EY233" i="1"/>
  <c r="EZ233" i="1"/>
  <c r="FA233" i="1"/>
  <c r="FB233" i="1"/>
  <c r="FC233" i="1"/>
  <c r="FD233" i="1"/>
  <c r="FE233" i="1"/>
  <c r="FF233" i="1"/>
  <c r="FG233" i="1"/>
  <c r="FH233" i="1"/>
  <c r="BA224" i="1"/>
  <c r="BB224" i="1"/>
  <c r="BC224" i="1"/>
  <c r="BD224" i="1"/>
  <c r="BE224" i="1"/>
  <c r="BF224" i="1"/>
  <c r="BG224" i="1"/>
  <c r="BA225" i="1"/>
  <c r="BB225" i="1"/>
  <c r="BC225" i="1"/>
  <c r="BD225" i="1"/>
  <c r="BE225" i="1"/>
  <c r="BF225" i="1"/>
  <c r="BG225" i="1"/>
  <c r="BA226" i="1"/>
  <c r="BB226" i="1"/>
  <c r="BC226" i="1"/>
  <c r="BD226" i="1"/>
  <c r="BE226" i="1"/>
  <c r="BF226" i="1"/>
  <c r="BG226" i="1"/>
  <c r="BA227" i="1"/>
  <c r="BB227" i="1"/>
  <c r="BC227" i="1"/>
  <c r="BD227" i="1"/>
  <c r="BE227" i="1"/>
  <c r="BF227" i="1"/>
  <c r="BG227" i="1"/>
  <c r="AZ227" i="1"/>
  <c r="AZ226" i="1"/>
  <c r="AZ225" i="1"/>
  <c r="AZ224" i="1"/>
  <c r="AY227" i="1"/>
  <c r="AY226" i="1"/>
  <c r="AY225" i="1"/>
  <c r="AY224" i="1"/>
  <c r="J224" i="1"/>
  <c r="I224" i="1"/>
  <c r="I225" i="1" s="1"/>
  <c r="I226" i="1" s="1"/>
  <c r="I215" i="1"/>
  <c r="J215" i="1"/>
  <c r="K215" i="1"/>
  <c r="L215" i="1"/>
  <c r="M215" i="1"/>
  <c r="N215" i="1"/>
  <c r="O215" i="1"/>
  <c r="P215" i="1"/>
  <c r="Q215" i="1"/>
  <c r="R215" i="1"/>
  <c r="S215" i="1"/>
  <c r="T215" i="1"/>
  <c r="U215" i="1"/>
  <c r="V215" i="1"/>
  <c r="W215" i="1"/>
  <c r="X215" i="1"/>
  <c r="Y215" i="1"/>
  <c r="Z215" i="1"/>
  <c r="AA215" i="1"/>
  <c r="AB215" i="1"/>
  <c r="AC215" i="1"/>
  <c r="AD215" i="1"/>
  <c r="AE215" i="1"/>
  <c r="AF215" i="1"/>
  <c r="AG215" i="1"/>
  <c r="AH215" i="1"/>
  <c r="AI215" i="1"/>
  <c r="AJ215" i="1"/>
  <c r="AK215" i="1"/>
  <c r="AL215" i="1"/>
  <c r="AM215" i="1"/>
  <c r="AN215" i="1"/>
  <c r="AO215" i="1"/>
  <c r="AP215" i="1"/>
  <c r="AQ215" i="1"/>
  <c r="AR215" i="1"/>
  <c r="AS215" i="1"/>
  <c r="AT215" i="1"/>
  <c r="AU215" i="1"/>
  <c r="AV215" i="1"/>
  <c r="AW215" i="1"/>
  <c r="AX215" i="1"/>
  <c r="AY215" i="1"/>
  <c r="AZ215" i="1"/>
  <c r="BA215" i="1"/>
  <c r="BB215" i="1"/>
  <c r="BC215" i="1"/>
  <c r="BD215" i="1"/>
  <c r="BE215" i="1"/>
  <c r="BF215" i="1"/>
  <c r="BG215" i="1"/>
  <c r="BH215" i="1"/>
  <c r="BI215" i="1"/>
  <c r="BJ215" i="1"/>
  <c r="BK215" i="1"/>
  <c r="BL215" i="1"/>
  <c r="BM215" i="1"/>
  <c r="BN215" i="1"/>
  <c r="BO215" i="1"/>
  <c r="BP215" i="1"/>
  <c r="BQ215" i="1"/>
  <c r="BR215" i="1"/>
  <c r="BS215" i="1"/>
  <c r="BT215" i="1"/>
  <c r="BU215" i="1"/>
  <c r="BV215" i="1"/>
  <c r="BW215" i="1"/>
  <c r="BX215" i="1"/>
  <c r="BY215" i="1"/>
  <c r="BZ215" i="1"/>
  <c r="CA215" i="1"/>
  <c r="CB215" i="1"/>
  <c r="CC215" i="1"/>
  <c r="CD215" i="1"/>
  <c r="CE215" i="1"/>
  <c r="CF215" i="1"/>
  <c r="CG215" i="1"/>
  <c r="CH215" i="1"/>
  <c r="CI215" i="1"/>
  <c r="CJ215" i="1"/>
  <c r="CK215" i="1"/>
  <c r="CL215" i="1"/>
  <c r="CM215" i="1"/>
  <c r="CN215" i="1"/>
  <c r="CO215" i="1"/>
  <c r="CP215" i="1"/>
  <c r="CQ215" i="1"/>
  <c r="CR215" i="1"/>
  <c r="CT215" i="1"/>
  <c r="CU215" i="1"/>
  <c r="CV215" i="1"/>
  <c r="CW215" i="1"/>
  <c r="CX215" i="1"/>
  <c r="CY215" i="1"/>
  <c r="CZ215" i="1"/>
  <c r="DA215" i="1"/>
  <c r="DB215" i="1"/>
  <c r="DC215" i="1"/>
  <c r="DD215" i="1"/>
  <c r="DE215" i="1"/>
  <c r="DF215" i="1"/>
  <c r="DG215" i="1"/>
  <c r="DH215" i="1"/>
  <c r="DI215" i="1"/>
  <c r="DJ215" i="1"/>
  <c r="DK215" i="1"/>
  <c r="DL215" i="1"/>
  <c r="DM215" i="1"/>
  <c r="DN215" i="1"/>
  <c r="DO215" i="1"/>
  <c r="DP215" i="1"/>
  <c r="DQ215" i="1"/>
  <c r="DR215" i="1"/>
  <c r="DS215" i="1"/>
  <c r="DT215" i="1"/>
  <c r="DU215" i="1"/>
  <c r="DV215" i="1"/>
  <c r="DW215" i="1"/>
  <c r="DX215" i="1"/>
  <c r="DY215" i="1"/>
  <c r="DZ215" i="1"/>
  <c r="EA215" i="1"/>
  <c r="EB215" i="1"/>
  <c r="EC215" i="1"/>
  <c r="ED215" i="1"/>
  <c r="EE215" i="1"/>
  <c r="EF215" i="1"/>
  <c r="EG215" i="1"/>
  <c r="EH215" i="1"/>
  <c r="EI215" i="1"/>
  <c r="EJ215" i="1"/>
  <c r="EK215" i="1"/>
  <c r="EL215" i="1"/>
  <c r="EM215" i="1"/>
  <c r="EN215" i="1"/>
  <c r="EO215" i="1"/>
  <c r="EP215" i="1"/>
  <c r="EQ215" i="1"/>
  <c r="ER215" i="1"/>
  <c r="ES215" i="1"/>
  <c r="ET215" i="1"/>
  <c r="EU215" i="1"/>
  <c r="EV215" i="1"/>
  <c r="EW215" i="1"/>
  <c r="EX215" i="1"/>
  <c r="EY215" i="1"/>
  <c r="EZ215" i="1"/>
  <c r="FA215" i="1"/>
  <c r="FB215" i="1"/>
  <c r="FC215" i="1"/>
  <c r="FD215" i="1"/>
  <c r="FE215" i="1"/>
  <c r="FF215" i="1"/>
  <c r="FG215" i="1"/>
  <c r="FH215" i="1"/>
  <c r="K233" i="1"/>
  <c r="J232" i="1"/>
  <c r="J231" i="1"/>
  <c r="J230" i="1"/>
  <c r="J229" i="1"/>
  <c r="CP228" i="1"/>
  <c r="CO228" i="1"/>
  <c r="CM228" i="1"/>
  <c r="CL228" i="1"/>
  <c r="CK228" i="1"/>
  <c r="CJ228" i="1"/>
  <c r="CI228" i="1"/>
  <c r="CG228" i="1"/>
  <c r="CF228" i="1"/>
  <c r="CE228" i="1"/>
  <c r="CD228" i="1"/>
  <c r="CB228" i="1"/>
  <c r="BZ228" i="1"/>
  <c r="BY228" i="1"/>
  <c r="BX228" i="1"/>
  <c r="BV228" i="1"/>
  <c r="BU228" i="1"/>
  <c r="BS228" i="1"/>
  <c r="BQ228" i="1"/>
  <c r="BP228" i="1"/>
  <c r="BO228" i="1"/>
  <c r="BN228" i="1"/>
  <c r="BL228" i="1"/>
  <c r="BK228" i="1"/>
  <c r="BJ228" i="1"/>
  <c r="BI228" i="1"/>
  <c r="AX228" i="1"/>
  <c r="AW228" i="1"/>
  <c r="AU228" i="1"/>
  <c r="AT228" i="1"/>
  <c r="AS228" i="1"/>
  <c r="AR228" i="1"/>
  <c r="AQ228" i="1"/>
  <c r="AP228" i="1"/>
  <c r="AO228" i="1"/>
  <c r="AN228" i="1"/>
  <c r="AK228" i="1"/>
  <c r="AJ228" i="1"/>
  <c r="AI228" i="1"/>
  <c r="AH228" i="1"/>
  <c r="AG228" i="1"/>
  <c r="AF228" i="1"/>
  <c r="AE228" i="1"/>
  <c r="AD228" i="1"/>
  <c r="AA228" i="1"/>
  <c r="Z228" i="1"/>
  <c r="Y228" i="1"/>
  <c r="X228" i="1"/>
  <c r="W228" i="1"/>
  <c r="V228" i="1"/>
  <c r="U228" i="1"/>
  <c r="T228" i="1"/>
  <c r="R228" i="1"/>
  <c r="Q228" i="1"/>
  <c r="P228" i="1"/>
  <c r="O228" i="1"/>
  <c r="N228" i="1"/>
  <c r="M228" i="1"/>
  <c r="L228" i="1"/>
  <c r="K228" i="1"/>
  <c r="CN228" i="1"/>
  <c r="BR228" i="1"/>
  <c r="AB228" i="1"/>
  <c r="J227" i="1"/>
  <c r="FG228" i="1"/>
  <c r="J226" i="1"/>
  <c r="EZ228" i="1"/>
  <c r="EJ228" i="1"/>
  <c r="DT228" i="1"/>
  <c r="DD228" i="1"/>
  <c r="CA228" i="1"/>
  <c r="BW228" i="1"/>
  <c r="BT228" i="1"/>
  <c r="AC228" i="1"/>
  <c r="J225" i="1"/>
  <c r="FH228" i="1"/>
  <c r="EV228" i="1"/>
  <c r="EU228" i="1"/>
  <c r="ES228" i="1"/>
  <c r="ER228" i="1"/>
  <c r="EF228" i="1"/>
  <c r="EE228" i="1"/>
  <c r="EC228" i="1"/>
  <c r="EB228" i="1"/>
  <c r="DP228" i="1"/>
  <c r="DO228" i="1"/>
  <c r="DM228" i="1"/>
  <c r="DL228" i="1"/>
  <c r="CZ228" i="1"/>
  <c r="CY228" i="1"/>
  <c r="CW228" i="1"/>
  <c r="CV228" i="1"/>
  <c r="CH228" i="1"/>
  <c r="CC228" i="1"/>
  <c r="BM228" i="1"/>
  <c r="BH228" i="1"/>
  <c r="AV228" i="1"/>
  <c r="AM228" i="1"/>
  <c r="AL228" i="1"/>
  <c r="S228" i="1"/>
  <c r="H221" i="1"/>
  <c r="FH220" i="1"/>
  <c r="FG220" i="1"/>
  <c r="FF220" i="1"/>
  <c r="FE220" i="1"/>
  <c r="FD220" i="1"/>
  <c r="FC220" i="1"/>
  <c r="FB220" i="1"/>
  <c r="FA220" i="1"/>
  <c r="EZ220" i="1"/>
  <c r="EY220" i="1"/>
  <c r="EX220" i="1"/>
  <c r="EW220" i="1"/>
  <c r="EV220" i="1"/>
  <c r="EU220" i="1"/>
  <c r="ET220" i="1"/>
  <c r="ES220" i="1"/>
  <c r="ER220" i="1"/>
  <c r="EQ220" i="1"/>
  <c r="EP220" i="1"/>
  <c r="EO220" i="1"/>
  <c r="EN220" i="1"/>
  <c r="EM220" i="1"/>
  <c r="EL220" i="1"/>
  <c r="EK220" i="1"/>
  <c r="EJ220" i="1"/>
  <c r="EI220" i="1"/>
  <c r="EH220" i="1"/>
  <c r="EG220" i="1"/>
  <c r="EF220" i="1"/>
  <c r="EE220" i="1"/>
  <c r="ED220" i="1"/>
  <c r="EC220" i="1"/>
  <c r="EB220" i="1"/>
  <c r="EA220" i="1"/>
  <c r="DZ220" i="1"/>
  <c r="DY220" i="1"/>
  <c r="DX220" i="1"/>
  <c r="DW220" i="1"/>
  <c r="DV220" i="1"/>
  <c r="DU220" i="1"/>
  <c r="DT220" i="1"/>
  <c r="DS220" i="1"/>
  <c r="DR220" i="1"/>
  <c r="DQ220" i="1"/>
  <c r="DP220" i="1"/>
  <c r="DO220" i="1"/>
  <c r="DN220" i="1"/>
  <c r="DM220" i="1"/>
  <c r="DL220" i="1"/>
  <c r="DK220" i="1"/>
  <c r="DJ220" i="1"/>
  <c r="DI220" i="1"/>
  <c r="DH220" i="1"/>
  <c r="DG220" i="1"/>
  <c r="DF220" i="1"/>
  <c r="DE220" i="1"/>
  <c r="DD220" i="1"/>
  <c r="DC220" i="1"/>
  <c r="DB220" i="1"/>
  <c r="DA220" i="1"/>
  <c r="CZ220" i="1"/>
  <c r="CY220" i="1"/>
  <c r="CX220" i="1"/>
  <c r="CW220" i="1"/>
  <c r="CV220" i="1"/>
  <c r="CU220" i="1"/>
  <c r="CT220" i="1"/>
  <c r="CR220" i="1"/>
  <c r="CQ220" i="1"/>
  <c r="CP220" i="1"/>
  <c r="CO220" i="1"/>
  <c r="CN220" i="1"/>
  <c r="CM220" i="1"/>
  <c r="CL220" i="1"/>
  <c r="CK220" i="1"/>
  <c r="CJ220" i="1"/>
  <c r="CI220" i="1"/>
  <c r="CH220" i="1"/>
  <c r="CG220" i="1"/>
  <c r="CF220" i="1"/>
  <c r="CE220" i="1"/>
  <c r="CD220" i="1"/>
  <c r="CC220" i="1"/>
  <c r="CB220" i="1"/>
  <c r="CA220" i="1"/>
  <c r="BZ220" i="1"/>
  <c r="BY220" i="1"/>
  <c r="BX220" i="1"/>
  <c r="BW220" i="1"/>
  <c r="BV220" i="1"/>
  <c r="BU220" i="1"/>
  <c r="BT220" i="1"/>
  <c r="BS220" i="1"/>
  <c r="BR220" i="1"/>
  <c r="BQ220" i="1"/>
  <c r="BP220" i="1"/>
  <c r="BO220" i="1"/>
  <c r="BN220" i="1"/>
  <c r="BM220" i="1"/>
  <c r="BL220" i="1"/>
  <c r="BK220" i="1"/>
  <c r="BJ220" i="1"/>
  <c r="BI220" i="1"/>
  <c r="BH220" i="1"/>
  <c r="BG220" i="1"/>
  <c r="BF220" i="1"/>
  <c r="BE220" i="1"/>
  <c r="BD220" i="1"/>
  <c r="BC220" i="1"/>
  <c r="BB220" i="1"/>
  <c r="BA220" i="1"/>
  <c r="AZ220" i="1"/>
  <c r="AY220" i="1"/>
  <c r="AX220" i="1"/>
  <c r="AW220" i="1"/>
  <c r="AV220" i="1"/>
  <c r="AU220" i="1"/>
  <c r="AT220" i="1"/>
  <c r="AS220" i="1"/>
  <c r="AR220" i="1"/>
  <c r="AQ220" i="1"/>
  <c r="AP220" i="1"/>
  <c r="AO220" i="1"/>
  <c r="AN220" i="1"/>
  <c r="AM220" i="1"/>
  <c r="AL220" i="1"/>
  <c r="AK220" i="1"/>
  <c r="AJ220" i="1"/>
  <c r="AI220" i="1"/>
  <c r="AH220" i="1"/>
  <c r="AG220" i="1"/>
  <c r="AF220" i="1"/>
  <c r="AE220" i="1"/>
  <c r="AD220" i="1"/>
  <c r="AC220" i="1"/>
  <c r="AB220" i="1"/>
  <c r="AA220" i="1"/>
  <c r="Z220" i="1"/>
  <c r="Y220" i="1"/>
  <c r="X220" i="1"/>
  <c r="W220" i="1"/>
  <c r="V220" i="1"/>
  <c r="U220" i="1"/>
  <c r="T220" i="1"/>
  <c r="S220" i="1"/>
  <c r="R220" i="1"/>
  <c r="Q220" i="1"/>
  <c r="P220" i="1"/>
  <c r="O220" i="1"/>
  <c r="N220" i="1"/>
  <c r="M220" i="1"/>
  <c r="L220" i="1"/>
  <c r="K220" i="1"/>
  <c r="J220" i="1"/>
  <c r="I220" i="1"/>
  <c r="H219" i="1"/>
  <c r="H214" i="1"/>
  <c r="H213" i="1"/>
  <c r="H212" i="1"/>
  <c r="H211" i="1"/>
  <c r="H217" i="1" s="1"/>
  <c r="H210" i="1"/>
  <c r="H216" i="1" s="1"/>
  <c r="H209" i="1"/>
  <c r="H208" i="1"/>
  <c r="H207" i="1"/>
  <c r="H206" i="1"/>
  <c r="H205" i="1"/>
  <c r="FH204" i="1"/>
  <c r="FG204" i="1"/>
  <c r="FF204" i="1"/>
  <c r="FE204" i="1"/>
  <c r="FD204" i="1"/>
  <c r="FC204" i="1"/>
  <c r="FB204" i="1"/>
  <c r="FA204" i="1"/>
  <c r="EZ204" i="1"/>
  <c r="EY204" i="1"/>
  <c r="EX204" i="1"/>
  <c r="EW204" i="1"/>
  <c r="EV204" i="1"/>
  <c r="EU204" i="1"/>
  <c r="ET204" i="1"/>
  <c r="ES204" i="1"/>
  <c r="ER204" i="1"/>
  <c r="EQ204" i="1"/>
  <c r="EP204" i="1"/>
  <c r="EO204" i="1"/>
  <c r="EN204" i="1"/>
  <c r="EM204" i="1"/>
  <c r="EL204" i="1"/>
  <c r="EK204" i="1"/>
  <c r="EJ204" i="1"/>
  <c r="EI204" i="1"/>
  <c r="EH204" i="1"/>
  <c r="EG204" i="1"/>
  <c r="EF204" i="1"/>
  <c r="EE204" i="1"/>
  <c r="ED204" i="1"/>
  <c r="EC204" i="1"/>
  <c r="EB204" i="1"/>
  <c r="EA204" i="1"/>
  <c r="DZ204" i="1"/>
  <c r="DY204" i="1"/>
  <c r="DX204" i="1"/>
  <c r="DW204" i="1"/>
  <c r="DV204" i="1"/>
  <c r="DU204" i="1"/>
  <c r="DT204" i="1"/>
  <c r="DS204" i="1"/>
  <c r="DR204" i="1"/>
  <c r="DQ204" i="1"/>
  <c r="DP204" i="1"/>
  <c r="DO204" i="1"/>
  <c r="DN204" i="1"/>
  <c r="DM204" i="1"/>
  <c r="DL204" i="1"/>
  <c r="DK204" i="1"/>
  <c r="DJ204" i="1"/>
  <c r="DI204" i="1"/>
  <c r="DH204" i="1"/>
  <c r="DG204" i="1"/>
  <c r="DF204" i="1"/>
  <c r="DE204" i="1"/>
  <c r="DD204" i="1"/>
  <c r="DC204" i="1"/>
  <c r="DB204" i="1"/>
  <c r="DA204" i="1"/>
  <c r="CZ204" i="1"/>
  <c r="CY204" i="1"/>
  <c r="CX204" i="1"/>
  <c r="CW204" i="1"/>
  <c r="CV204" i="1"/>
  <c r="CU204" i="1"/>
  <c r="CT204" i="1"/>
  <c r="CR204" i="1"/>
  <c r="CQ204" i="1"/>
  <c r="CP204" i="1"/>
  <c r="CO204" i="1"/>
  <c r="CN204" i="1"/>
  <c r="CM204" i="1"/>
  <c r="CL204" i="1"/>
  <c r="CK204" i="1"/>
  <c r="CJ204" i="1"/>
  <c r="CI204" i="1"/>
  <c r="CH204" i="1"/>
  <c r="CG204" i="1"/>
  <c r="CF204" i="1"/>
  <c r="CE204" i="1"/>
  <c r="CD204" i="1"/>
  <c r="CC204" i="1"/>
  <c r="CB204" i="1"/>
  <c r="CA204" i="1"/>
  <c r="BZ204" i="1"/>
  <c r="BY204" i="1"/>
  <c r="BX204" i="1"/>
  <c r="BW204" i="1"/>
  <c r="BV204" i="1"/>
  <c r="BU204" i="1"/>
  <c r="BT204" i="1"/>
  <c r="BS204" i="1"/>
  <c r="BR204" i="1"/>
  <c r="BQ204" i="1"/>
  <c r="BP204" i="1"/>
  <c r="BO204" i="1"/>
  <c r="BN204" i="1"/>
  <c r="BM204" i="1"/>
  <c r="BL204" i="1"/>
  <c r="BK204" i="1"/>
  <c r="BJ204" i="1"/>
  <c r="BI204" i="1"/>
  <c r="BH204" i="1"/>
  <c r="BG204" i="1"/>
  <c r="BF204" i="1"/>
  <c r="BE204" i="1"/>
  <c r="BD204" i="1"/>
  <c r="BC204" i="1"/>
  <c r="BB204" i="1"/>
  <c r="BA204" i="1"/>
  <c r="AZ204" i="1"/>
  <c r="AY204" i="1"/>
  <c r="AX204" i="1"/>
  <c r="AW204" i="1"/>
  <c r="AV204" i="1"/>
  <c r="AU204" i="1"/>
  <c r="AT204" i="1"/>
  <c r="AS204" i="1"/>
  <c r="AR204" i="1"/>
  <c r="AQ204" i="1"/>
  <c r="AP204" i="1"/>
  <c r="AO204" i="1"/>
  <c r="AN204" i="1"/>
  <c r="AM204" i="1"/>
  <c r="AL204" i="1"/>
  <c r="AK204" i="1"/>
  <c r="AJ204" i="1"/>
  <c r="AI204" i="1"/>
  <c r="AH204" i="1"/>
  <c r="AG204" i="1"/>
  <c r="AF204" i="1"/>
  <c r="AE204" i="1"/>
  <c r="AD204" i="1"/>
  <c r="AC204" i="1"/>
  <c r="AB204" i="1"/>
  <c r="AA204" i="1"/>
  <c r="Z204" i="1"/>
  <c r="Y204" i="1"/>
  <c r="X204" i="1"/>
  <c r="W204" i="1"/>
  <c r="V204" i="1"/>
  <c r="U204" i="1"/>
  <c r="T204" i="1"/>
  <c r="S204" i="1"/>
  <c r="R204" i="1"/>
  <c r="Q204" i="1"/>
  <c r="P204" i="1"/>
  <c r="O204" i="1"/>
  <c r="N204" i="1"/>
  <c r="M204" i="1"/>
  <c r="L204" i="1"/>
  <c r="K204" i="1"/>
  <c r="J204" i="1"/>
  <c r="I204" i="1"/>
  <c r="CU162" i="1"/>
  <c r="CV162" i="1"/>
  <c r="CW162" i="1"/>
  <c r="CX162" i="1"/>
  <c r="CY162" i="1"/>
  <c r="CZ162" i="1"/>
  <c r="DA162" i="1"/>
  <c r="DB162" i="1"/>
  <c r="DC162" i="1"/>
  <c r="DD162" i="1"/>
  <c r="DE162" i="1"/>
  <c r="DF162" i="1"/>
  <c r="DG162" i="1"/>
  <c r="DH162" i="1"/>
  <c r="DI162" i="1"/>
  <c r="DJ162" i="1"/>
  <c r="DK162" i="1"/>
  <c r="DL162" i="1"/>
  <c r="DM162" i="1"/>
  <c r="DN162" i="1"/>
  <c r="DO162" i="1"/>
  <c r="DP162" i="1"/>
  <c r="DQ162" i="1"/>
  <c r="DR162" i="1"/>
  <c r="DS162" i="1"/>
  <c r="DT162" i="1"/>
  <c r="DU162" i="1"/>
  <c r="DV162" i="1"/>
  <c r="DW162" i="1"/>
  <c r="DX162" i="1"/>
  <c r="DY162" i="1"/>
  <c r="DZ162" i="1"/>
  <c r="EA162" i="1"/>
  <c r="EB162" i="1"/>
  <c r="EC162" i="1"/>
  <c r="ED162" i="1"/>
  <c r="EE162" i="1"/>
  <c r="EF162" i="1"/>
  <c r="EG162" i="1"/>
  <c r="EH162" i="1"/>
  <c r="EI162" i="1"/>
  <c r="EJ162" i="1"/>
  <c r="EK162" i="1"/>
  <c r="EL162" i="1"/>
  <c r="EM162" i="1"/>
  <c r="EN162" i="1"/>
  <c r="EO162" i="1"/>
  <c r="EP162" i="1"/>
  <c r="EQ162" i="1"/>
  <c r="ER162" i="1"/>
  <c r="ES162" i="1"/>
  <c r="ET162" i="1"/>
  <c r="EU162" i="1"/>
  <c r="EV162" i="1"/>
  <c r="EW162" i="1"/>
  <c r="EX162" i="1"/>
  <c r="EY162" i="1"/>
  <c r="EZ162" i="1"/>
  <c r="FA162" i="1"/>
  <c r="FB162" i="1"/>
  <c r="FC162" i="1"/>
  <c r="FD162" i="1"/>
  <c r="FE162" i="1"/>
  <c r="FF162" i="1"/>
  <c r="FG162" i="1"/>
  <c r="FH162" i="1"/>
  <c r="CT162" i="1"/>
  <c r="CZ199" i="1"/>
  <c r="DE199" i="1"/>
  <c r="DJ199" i="1"/>
  <c r="DO199" i="1"/>
  <c r="DT199" i="1"/>
  <c r="DY199" i="1"/>
  <c r="ED199" i="1"/>
  <c r="EI199" i="1"/>
  <c r="EN199" i="1"/>
  <c r="ES199" i="1"/>
  <c r="EX199" i="1"/>
  <c r="FC199" i="1"/>
  <c r="FH199" i="1"/>
  <c r="CU199" i="1"/>
  <c r="CR192" i="1"/>
  <c r="CT192" i="1"/>
  <c r="CU192" i="1"/>
  <c r="CV192" i="1"/>
  <c r="CW192" i="1"/>
  <c r="CX192" i="1"/>
  <c r="CY192" i="1"/>
  <c r="CZ192" i="1"/>
  <c r="DA192" i="1"/>
  <c r="DB192" i="1"/>
  <c r="DC192" i="1"/>
  <c r="DD192" i="1"/>
  <c r="DE192" i="1"/>
  <c r="DF192" i="1"/>
  <c r="DG192" i="1"/>
  <c r="DH192" i="1"/>
  <c r="DI192" i="1"/>
  <c r="DJ192" i="1"/>
  <c r="DK192" i="1"/>
  <c r="DL192" i="1"/>
  <c r="DM192" i="1"/>
  <c r="DN192" i="1"/>
  <c r="DO192" i="1"/>
  <c r="DP192" i="1"/>
  <c r="DQ192" i="1"/>
  <c r="DR192" i="1"/>
  <c r="DS192" i="1"/>
  <c r="DT192" i="1"/>
  <c r="DU192" i="1"/>
  <c r="DV192" i="1"/>
  <c r="DW192" i="1"/>
  <c r="DX192" i="1"/>
  <c r="DY192" i="1"/>
  <c r="DZ192" i="1"/>
  <c r="EA192" i="1"/>
  <c r="EB192" i="1"/>
  <c r="EC192" i="1"/>
  <c r="ED192" i="1"/>
  <c r="EE192" i="1"/>
  <c r="EF192" i="1"/>
  <c r="EG192" i="1"/>
  <c r="EH192" i="1"/>
  <c r="EI192" i="1"/>
  <c r="EJ192" i="1"/>
  <c r="EK192" i="1"/>
  <c r="EL192" i="1"/>
  <c r="EM192" i="1"/>
  <c r="EN192" i="1"/>
  <c r="EO192" i="1"/>
  <c r="EP192" i="1"/>
  <c r="EQ192" i="1"/>
  <c r="ER192" i="1"/>
  <c r="ES192" i="1"/>
  <c r="ET192" i="1"/>
  <c r="EU192" i="1"/>
  <c r="EV192" i="1"/>
  <c r="EW192" i="1"/>
  <c r="EX192" i="1"/>
  <c r="EY192" i="1"/>
  <c r="EZ192" i="1"/>
  <c r="FA192" i="1"/>
  <c r="FB192" i="1"/>
  <c r="FC192" i="1"/>
  <c r="FD192" i="1"/>
  <c r="FE192" i="1"/>
  <c r="FF192" i="1"/>
  <c r="FG192" i="1"/>
  <c r="FH192" i="1"/>
  <c r="CR193" i="1"/>
  <c r="CT193" i="1"/>
  <c r="CU193" i="1"/>
  <c r="CV193" i="1"/>
  <c r="CW193" i="1"/>
  <c r="CX193" i="1"/>
  <c r="CY193" i="1"/>
  <c r="CZ193" i="1"/>
  <c r="DA193" i="1"/>
  <c r="DB193" i="1"/>
  <c r="DC193" i="1"/>
  <c r="DD193" i="1"/>
  <c r="DE193" i="1"/>
  <c r="DF193" i="1"/>
  <c r="DG193" i="1"/>
  <c r="DH193" i="1"/>
  <c r="DI193" i="1"/>
  <c r="DJ193" i="1"/>
  <c r="DK193" i="1"/>
  <c r="DL193" i="1"/>
  <c r="DM193" i="1"/>
  <c r="DN193" i="1"/>
  <c r="DO193" i="1"/>
  <c r="DP193" i="1"/>
  <c r="DQ193" i="1"/>
  <c r="DR193" i="1"/>
  <c r="DS193" i="1"/>
  <c r="DT193" i="1"/>
  <c r="DU193" i="1"/>
  <c r="DV193" i="1"/>
  <c r="DW193" i="1"/>
  <c r="DX193" i="1"/>
  <c r="DY193" i="1"/>
  <c r="DZ193" i="1"/>
  <c r="EA193" i="1"/>
  <c r="EB193" i="1"/>
  <c r="EC193" i="1"/>
  <c r="ED193" i="1"/>
  <c r="EE193" i="1"/>
  <c r="EF193" i="1"/>
  <c r="EG193" i="1"/>
  <c r="EH193" i="1"/>
  <c r="EI193" i="1"/>
  <c r="EJ193" i="1"/>
  <c r="EK193" i="1"/>
  <c r="EL193" i="1"/>
  <c r="EM193" i="1"/>
  <c r="EN193" i="1"/>
  <c r="EO193" i="1"/>
  <c r="EP193" i="1"/>
  <c r="EQ193" i="1"/>
  <c r="ER193" i="1"/>
  <c r="ES193" i="1"/>
  <c r="ET193" i="1"/>
  <c r="EU193" i="1"/>
  <c r="EV193" i="1"/>
  <c r="EW193" i="1"/>
  <c r="EX193" i="1"/>
  <c r="EY193" i="1"/>
  <c r="EZ193" i="1"/>
  <c r="FA193" i="1"/>
  <c r="FB193" i="1"/>
  <c r="FC193" i="1"/>
  <c r="FD193" i="1"/>
  <c r="FE193" i="1"/>
  <c r="FF193" i="1"/>
  <c r="FG193" i="1"/>
  <c r="FH193" i="1"/>
  <c r="CR194" i="1"/>
  <c r="CT194" i="1"/>
  <c r="CU194" i="1"/>
  <c r="CV194" i="1"/>
  <c r="CW194" i="1"/>
  <c r="CX194" i="1"/>
  <c r="CY194" i="1"/>
  <c r="CZ194" i="1"/>
  <c r="DA194" i="1"/>
  <c r="DB194" i="1"/>
  <c r="DC194" i="1"/>
  <c r="DD194" i="1"/>
  <c r="DE194" i="1"/>
  <c r="DF194" i="1"/>
  <c r="DG194" i="1"/>
  <c r="DH194" i="1"/>
  <c r="DI194" i="1"/>
  <c r="DJ194" i="1"/>
  <c r="DK194" i="1"/>
  <c r="DL194" i="1"/>
  <c r="DM194" i="1"/>
  <c r="DN194" i="1"/>
  <c r="DO194" i="1"/>
  <c r="DP194" i="1"/>
  <c r="DQ194" i="1"/>
  <c r="DR194" i="1"/>
  <c r="DS194" i="1"/>
  <c r="DT194" i="1"/>
  <c r="DU194" i="1"/>
  <c r="DV194" i="1"/>
  <c r="DW194" i="1"/>
  <c r="DX194" i="1"/>
  <c r="DY194" i="1"/>
  <c r="DZ194" i="1"/>
  <c r="EA194" i="1"/>
  <c r="EB194" i="1"/>
  <c r="EC194" i="1"/>
  <c r="ED194" i="1"/>
  <c r="EE194" i="1"/>
  <c r="EF194" i="1"/>
  <c r="EG194" i="1"/>
  <c r="EH194" i="1"/>
  <c r="EI194" i="1"/>
  <c r="EJ194" i="1"/>
  <c r="EK194" i="1"/>
  <c r="EL194" i="1"/>
  <c r="EM194" i="1"/>
  <c r="EN194" i="1"/>
  <c r="EO194" i="1"/>
  <c r="EP194" i="1"/>
  <c r="EQ194" i="1"/>
  <c r="ER194" i="1"/>
  <c r="ES194" i="1"/>
  <c r="ET194" i="1"/>
  <c r="EU194" i="1"/>
  <c r="EV194" i="1"/>
  <c r="EW194" i="1"/>
  <c r="EX194" i="1"/>
  <c r="EY194" i="1"/>
  <c r="EZ194" i="1"/>
  <c r="FA194" i="1"/>
  <c r="FB194" i="1"/>
  <c r="FC194" i="1"/>
  <c r="FD194" i="1"/>
  <c r="FE194" i="1"/>
  <c r="FF194" i="1"/>
  <c r="FG194" i="1"/>
  <c r="FH194" i="1"/>
  <c r="CR195" i="1"/>
  <c r="CT195" i="1"/>
  <c r="CU195" i="1"/>
  <c r="CV195" i="1"/>
  <c r="CW195" i="1"/>
  <c r="CX195" i="1"/>
  <c r="CY195" i="1"/>
  <c r="CZ195" i="1"/>
  <c r="DA195" i="1"/>
  <c r="DB195" i="1"/>
  <c r="DC195" i="1"/>
  <c r="DD195" i="1"/>
  <c r="DE195" i="1"/>
  <c r="DF195" i="1"/>
  <c r="DG195" i="1"/>
  <c r="DH195" i="1"/>
  <c r="DI195" i="1"/>
  <c r="DJ195" i="1"/>
  <c r="DK195" i="1"/>
  <c r="DL195" i="1"/>
  <c r="DM195" i="1"/>
  <c r="DN195" i="1"/>
  <c r="DO195" i="1"/>
  <c r="DP195" i="1"/>
  <c r="DQ195" i="1"/>
  <c r="DR195" i="1"/>
  <c r="DS195" i="1"/>
  <c r="DT195" i="1"/>
  <c r="DU195" i="1"/>
  <c r="DV195" i="1"/>
  <c r="DW195" i="1"/>
  <c r="DX195" i="1"/>
  <c r="DY195" i="1"/>
  <c r="DZ195" i="1"/>
  <c r="EA195" i="1"/>
  <c r="EB195" i="1"/>
  <c r="EC195" i="1"/>
  <c r="ED195" i="1"/>
  <c r="EE195" i="1"/>
  <c r="EF195" i="1"/>
  <c r="EG195" i="1"/>
  <c r="EH195" i="1"/>
  <c r="EI195" i="1"/>
  <c r="EJ195" i="1"/>
  <c r="EK195" i="1"/>
  <c r="EL195" i="1"/>
  <c r="EM195" i="1"/>
  <c r="EN195" i="1"/>
  <c r="EO195" i="1"/>
  <c r="EP195" i="1"/>
  <c r="EQ195" i="1"/>
  <c r="ER195" i="1"/>
  <c r="ES195" i="1"/>
  <c r="ET195" i="1"/>
  <c r="EU195" i="1"/>
  <c r="EV195" i="1"/>
  <c r="EW195" i="1"/>
  <c r="EX195" i="1"/>
  <c r="EY195" i="1"/>
  <c r="EZ195" i="1"/>
  <c r="FA195" i="1"/>
  <c r="FB195" i="1"/>
  <c r="FC195" i="1"/>
  <c r="FD195" i="1"/>
  <c r="FE195" i="1"/>
  <c r="FF195" i="1"/>
  <c r="FG195" i="1"/>
  <c r="FH195" i="1"/>
  <c r="CQ194" i="1"/>
  <c r="J192" i="1"/>
  <c r="I198" i="1"/>
  <c r="I197" i="1"/>
  <c r="H173" i="1"/>
  <c r="H174" i="1"/>
  <c r="H175" i="1"/>
  <c r="CQ198" i="1" a="1"/>
  <c r="CQ198" i="1" s="1"/>
  <c r="CP198" i="1"/>
  <c r="CO198" i="1"/>
  <c r="CN198" i="1"/>
  <c r="CM198" i="1"/>
  <c r="CL198" i="1"/>
  <c r="CK198" i="1"/>
  <c r="CJ198" i="1"/>
  <c r="CI198" i="1"/>
  <c r="CH198" i="1"/>
  <c r="CG198" i="1"/>
  <c r="CF198" i="1"/>
  <c r="CE198" i="1"/>
  <c r="CD198" i="1"/>
  <c r="CC198" i="1"/>
  <c r="CB198" i="1"/>
  <c r="CA198" i="1"/>
  <c r="BZ198" i="1"/>
  <c r="BY198" i="1"/>
  <c r="BX198" i="1"/>
  <c r="BW198" i="1"/>
  <c r="BV198" i="1"/>
  <c r="BU198" i="1"/>
  <c r="BT198" i="1"/>
  <c r="BS198" i="1"/>
  <c r="BR198" i="1"/>
  <c r="BQ198" i="1"/>
  <c r="BP198" i="1"/>
  <c r="BO198" i="1"/>
  <c r="BN198" i="1"/>
  <c r="BM198" i="1"/>
  <c r="BL198" i="1"/>
  <c r="BK198" i="1"/>
  <c r="BJ198" i="1"/>
  <c r="BI198" i="1"/>
  <c r="BH198" i="1"/>
  <c r="BG198" i="1"/>
  <c r="BF198" i="1"/>
  <c r="BE198" i="1"/>
  <c r="BD198" i="1"/>
  <c r="BC198" i="1"/>
  <c r="BB198" i="1"/>
  <c r="BA198" i="1"/>
  <c r="AZ198" i="1"/>
  <c r="AY198" i="1"/>
  <c r="AX198" i="1"/>
  <c r="AW198" i="1"/>
  <c r="AV198" i="1"/>
  <c r="AU198" i="1"/>
  <c r="AT198" i="1"/>
  <c r="AS198" i="1"/>
  <c r="AR198" i="1"/>
  <c r="AQ198" i="1"/>
  <c r="AP198" i="1"/>
  <c r="AO198" i="1"/>
  <c r="AN198" i="1"/>
  <c r="AM198" i="1"/>
  <c r="AL198" i="1"/>
  <c r="AK198" i="1"/>
  <c r="AJ198" i="1"/>
  <c r="AI198" i="1"/>
  <c r="AH198" i="1"/>
  <c r="AG198" i="1"/>
  <c r="AF198" i="1"/>
  <c r="AE198" i="1"/>
  <c r="AD198" i="1"/>
  <c r="AC198" i="1"/>
  <c r="AB198" i="1"/>
  <c r="AA198" i="1"/>
  <c r="Z198" i="1"/>
  <c r="Y198" i="1"/>
  <c r="X198" i="1"/>
  <c r="W198" i="1"/>
  <c r="V198" i="1"/>
  <c r="U198" i="1"/>
  <c r="T198" i="1"/>
  <c r="S198" i="1"/>
  <c r="R198" i="1"/>
  <c r="Q198" i="1"/>
  <c r="P198" i="1"/>
  <c r="O198" i="1"/>
  <c r="N198" i="1"/>
  <c r="M198" i="1"/>
  <c r="L198" i="1"/>
  <c r="K198" i="1"/>
  <c r="J198" i="1"/>
  <c r="CQ197" i="1" a="1"/>
  <c r="CQ197" i="1" s="1"/>
  <c r="CP197" i="1"/>
  <c r="CO197" i="1"/>
  <c r="CN197" i="1"/>
  <c r="CM197" i="1"/>
  <c r="CL197" i="1"/>
  <c r="CK197" i="1"/>
  <c r="CJ197" i="1"/>
  <c r="CI197" i="1"/>
  <c r="CH197" i="1"/>
  <c r="CG197" i="1"/>
  <c r="CF197" i="1"/>
  <c r="CE197" i="1"/>
  <c r="CD197" i="1"/>
  <c r="CC197" i="1"/>
  <c r="CB197" i="1"/>
  <c r="CA197" i="1"/>
  <c r="BZ197" i="1"/>
  <c r="BY197" i="1"/>
  <c r="BX197" i="1"/>
  <c r="BW197" i="1"/>
  <c r="BV197" i="1"/>
  <c r="BU197" i="1"/>
  <c r="BT197" i="1"/>
  <c r="BS197" i="1"/>
  <c r="BR197" i="1"/>
  <c r="BQ197" i="1"/>
  <c r="BP197" i="1"/>
  <c r="BO197" i="1"/>
  <c r="BN197" i="1"/>
  <c r="BM197" i="1"/>
  <c r="BL197" i="1"/>
  <c r="BK197" i="1"/>
  <c r="BJ197" i="1"/>
  <c r="BI197" i="1"/>
  <c r="BH197" i="1"/>
  <c r="BG197" i="1"/>
  <c r="BF197" i="1"/>
  <c r="BE197" i="1"/>
  <c r="BD197" i="1"/>
  <c r="BC197" i="1"/>
  <c r="BB197" i="1"/>
  <c r="BA197" i="1"/>
  <c r="AZ197" i="1"/>
  <c r="AY197" i="1"/>
  <c r="AX197" i="1"/>
  <c r="AW197" i="1"/>
  <c r="AV197" i="1"/>
  <c r="AU197" i="1"/>
  <c r="AT197" i="1"/>
  <c r="AS197" i="1"/>
  <c r="AR197" i="1"/>
  <c r="AQ197" i="1"/>
  <c r="AP197" i="1"/>
  <c r="AO197" i="1"/>
  <c r="AN197" i="1"/>
  <c r="AM197" i="1"/>
  <c r="AL197" i="1"/>
  <c r="AK197" i="1"/>
  <c r="AJ197" i="1"/>
  <c r="AI197" i="1"/>
  <c r="AH197" i="1"/>
  <c r="AG197" i="1"/>
  <c r="AF197" i="1"/>
  <c r="AE197" i="1"/>
  <c r="AD197" i="1"/>
  <c r="AC197" i="1"/>
  <c r="AB197" i="1"/>
  <c r="AA197" i="1"/>
  <c r="Z197" i="1"/>
  <c r="Y197" i="1"/>
  <c r="X197" i="1"/>
  <c r="W197" i="1"/>
  <c r="V197" i="1"/>
  <c r="U197" i="1"/>
  <c r="T197" i="1"/>
  <c r="S197" i="1"/>
  <c r="R197" i="1"/>
  <c r="Q197" i="1"/>
  <c r="P197" i="1"/>
  <c r="O197" i="1"/>
  <c r="N197" i="1"/>
  <c r="M197" i="1"/>
  <c r="L197" i="1"/>
  <c r="K197" i="1"/>
  <c r="J197" i="1"/>
  <c r="CP196" i="1"/>
  <c r="CO196" i="1"/>
  <c r="CM196" i="1"/>
  <c r="CL196" i="1"/>
  <c r="CJ196" i="1"/>
  <c r="CI196" i="1"/>
  <c r="CG196" i="1"/>
  <c r="CF196" i="1"/>
  <c r="CE196" i="1"/>
  <c r="CD196" i="1"/>
  <c r="CB196" i="1"/>
  <c r="BZ196" i="1"/>
  <c r="BY196" i="1"/>
  <c r="BX196" i="1"/>
  <c r="BV196" i="1"/>
  <c r="BU196" i="1"/>
  <c r="BS196" i="1"/>
  <c r="BQ196" i="1"/>
  <c r="BP196" i="1"/>
  <c r="BO196" i="1"/>
  <c r="BN196" i="1"/>
  <c r="BL196" i="1"/>
  <c r="BK196" i="1"/>
  <c r="BJ196" i="1"/>
  <c r="BI196" i="1"/>
  <c r="BG196" i="1"/>
  <c r="BF196" i="1"/>
  <c r="BE196" i="1"/>
  <c r="BD196" i="1"/>
  <c r="BB196" i="1"/>
  <c r="BA196" i="1"/>
  <c r="AZ196" i="1"/>
  <c r="AX196" i="1"/>
  <c r="AW196" i="1"/>
  <c r="AU196" i="1"/>
  <c r="AT196" i="1"/>
  <c r="AS196" i="1"/>
  <c r="AR196" i="1"/>
  <c r="AQ196" i="1"/>
  <c r="AP196" i="1"/>
  <c r="AO196" i="1"/>
  <c r="AN196" i="1"/>
  <c r="AK196" i="1"/>
  <c r="AJ196" i="1"/>
  <c r="AI196" i="1"/>
  <c r="AH196" i="1"/>
  <c r="AG196" i="1"/>
  <c r="AF196" i="1"/>
  <c r="AE196" i="1"/>
  <c r="AD196" i="1"/>
  <c r="AA196" i="1"/>
  <c r="Z196" i="1"/>
  <c r="Y196" i="1"/>
  <c r="X196" i="1"/>
  <c r="W196" i="1"/>
  <c r="V196" i="1"/>
  <c r="U196" i="1"/>
  <c r="T196" i="1"/>
  <c r="R196" i="1"/>
  <c r="Q196" i="1"/>
  <c r="P196" i="1"/>
  <c r="O196" i="1"/>
  <c r="N196" i="1"/>
  <c r="M196" i="1"/>
  <c r="L196" i="1"/>
  <c r="K196" i="1"/>
  <c r="CQ195" i="1"/>
  <c r="CN195" i="1"/>
  <c r="CK195" i="1"/>
  <c r="CH195" i="1"/>
  <c r="CC195" i="1"/>
  <c r="CA195" i="1"/>
  <c r="BW195" i="1"/>
  <c r="BT195" i="1"/>
  <c r="BR195" i="1"/>
  <c r="BM195" i="1"/>
  <c r="BH195" i="1"/>
  <c r="BC195" i="1"/>
  <c r="AY195" i="1"/>
  <c r="AV195" i="1"/>
  <c r="AM195" i="1"/>
  <c r="AL195" i="1"/>
  <c r="AC195" i="1"/>
  <c r="AB195" i="1"/>
  <c r="S195" i="1"/>
  <c r="J195" i="1"/>
  <c r="CN194" i="1"/>
  <c r="CK194" i="1"/>
  <c r="CH194" i="1"/>
  <c r="CC194" i="1"/>
  <c r="CA194" i="1"/>
  <c r="BW194" i="1"/>
  <c r="BT194" i="1"/>
  <c r="BR194" i="1"/>
  <c r="BM194" i="1"/>
  <c r="BH194" i="1"/>
  <c r="BC194" i="1"/>
  <c r="AY194" i="1"/>
  <c r="AV194" i="1"/>
  <c r="AM194" i="1"/>
  <c r="AL194" i="1"/>
  <c r="AC194" i="1"/>
  <c r="AB194" i="1"/>
  <c r="S194" i="1"/>
  <c r="J194" i="1"/>
  <c r="CQ193" i="1"/>
  <c r="CN193" i="1"/>
  <c r="CK193" i="1"/>
  <c r="CH193" i="1"/>
  <c r="CC193" i="1"/>
  <c r="CA193" i="1"/>
  <c r="BW193" i="1"/>
  <c r="BT193" i="1"/>
  <c r="BR193" i="1"/>
  <c r="BM193" i="1"/>
  <c r="BH193" i="1"/>
  <c r="BC193" i="1"/>
  <c r="AY193" i="1"/>
  <c r="AV193" i="1"/>
  <c r="AM193" i="1"/>
  <c r="AL193" i="1"/>
  <c r="AC193" i="1"/>
  <c r="AB193" i="1"/>
  <c r="S193" i="1"/>
  <c r="J193" i="1"/>
  <c r="CQ192" i="1"/>
  <c r="CN192" i="1"/>
  <c r="CK192" i="1"/>
  <c r="CH192" i="1"/>
  <c r="CC192" i="1"/>
  <c r="CA192" i="1"/>
  <c r="BW192" i="1"/>
  <c r="BT192" i="1"/>
  <c r="BR192" i="1"/>
  <c r="BM192" i="1"/>
  <c r="BH192" i="1"/>
  <c r="BC192" i="1"/>
  <c r="AY192" i="1"/>
  <c r="AV192" i="1"/>
  <c r="AM192" i="1"/>
  <c r="AL192" i="1"/>
  <c r="AC192" i="1"/>
  <c r="AB192" i="1"/>
  <c r="S192" i="1"/>
  <c r="I192" i="1"/>
  <c r="I193" i="1" s="1"/>
  <c r="J189" i="1"/>
  <c r="H189" i="1" s="1"/>
  <c r="FH188" i="1"/>
  <c r="FG188" i="1"/>
  <c r="FF188" i="1"/>
  <c r="FE188" i="1"/>
  <c r="FD188" i="1"/>
  <c r="FC188" i="1"/>
  <c r="FB188" i="1"/>
  <c r="FA188" i="1"/>
  <c r="EZ188" i="1"/>
  <c r="EY188" i="1"/>
  <c r="EX188" i="1"/>
  <c r="EW188" i="1"/>
  <c r="EV188" i="1"/>
  <c r="EU188" i="1"/>
  <c r="ET188" i="1"/>
  <c r="ES188" i="1"/>
  <c r="ER188" i="1"/>
  <c r="EQ188" i="1"/>
  <c r="EP188" i="1"/>
  <c r="EO188" i="1"/>
  <c r="EN188" i="1"/>
  <c r="EM188" i="1"/>
  <c r="EL188" i="1"/>
  <c r="EK188" i="1"/>
  <c r="EJ188" i="1"/>
  <c r="EI188" i="1"/>
  <c r="EH188" i="1"/>
  <c r="EG188" i="1"/>
  <c r="EF188" i="1"/>
  <c r="EE188" i="1"/>
  <c r="ED188" i="1"/>
  <c r="EC188" i="1"/>
  <c r="EB188" i="1"/>
  <c r="EA188" i="1"/>
  <c r="DZ188" i="1"/>
  <c r="DY188" i="1"/>
  <c r="DX188" i="1"/>
  <c r="DW188" i="1"/>
  <c r="DV188" i="1"/>
  <c r="DU188" i="1"/>
  <c r="DT188" i="1"/>
  <c r="DS188" i="1"/>
  <c r="DR188" i="1"/>
  <c r="DQ188" i="1"/>
  <c r="DP188" i="1"/>
  <c r="DO188" i="1"/>
  <c r="DN188" i="1"/>
  <c r="DM188" i="1"/>
  <c r="DL188" i="1"/>
  <c r="DK188" i="1"/>
  <c r="DJ188" i="1"/>
  <c r="DI188" i="1"/>
  <c r="DH188" i="1"/>
  <c r="DG188" i="1"/>
  <c r="DF188" i="1"/>
  <c r="DE188" i="1"/>
  <c r="DD188" i="1"/>
  <c r="DC188" i="1"/>
  <c r="DB188" i="1"/>
  <c r="DA188" i="1"/>
  <c r="CZ188" i="1"/>
  <c r="CY188" i="1"/>
  <c r="CX188" i="1"/>
  <c r="CW188" i="1"/>
  <c r="CV188" i="1"/>
  <c r="CU188" i="1"/>
  <c r="CT188" i="1"/>
  <c r="CR188" i="1"/>
  <c r="CQ188" i="1"/>
  <c r="CP188" i="1"/>
  <c r="CO188" i="1"/>
  <c r="CN188" i="1"/>
  <c r="CM188" i="1"/>
  <c r="CL188" i="1"/>
  <c r="CK188" i="1"/>
  <c r="CJ188" i="1"/>
  <c r="CI188" i="1"/>
  <c r="CH188" i="1"/>
  <c r="CG188" i="1"/>
  <c r="CF188" i="1"/>
  <c r="CE188" i="1"/>
  <c r="CD188" i="1"/>
  <c r="CC188" i="1"/>
  <c r="CB188" i="1"/>
  <c r="CA188" i="1"/>
  <c r="BZ188" i="1"/>
  <c r="BY188" i="1"/>
  <c r="BX188" i="1"/>
  <c r="BW188" i="1"/>
  <c r="BV188" i="1"/>
  <c r="BU188" i="1"/>
  <c r="BT188" i="1"/>
  <c r="BS188" i="1"/>
  <c r="BR188" i="1"/>
  <c r="BQ188" i="1"/>
  <c r="BP188" i="1"/>
  <c r="BO188" i="1"/>
  <c r="BN188" i="1"/>
  <c r="BM188" i="1"/>
  <c r="BL188" i="1"/>
  <c r="BK188" i="1"/>
  <c r="BJ188" i="1"/>
  <c r="BI188" i="1"/>
  <c r="BH188" i="1"/>
  <c r="BG188" i="1"/>
  <c r="BF188" i="1"/>
  <c r="BE188" i="1"/>
  <c r="BD188" i="1"/>
  <c r="BC188" i="1"/>
  <c r="BB188" i="1"/>
  <c r="BA188" i="1"/>
  <c r="AZ188" i="1"/>
  <c r="AY188" i="1"/>
  <c r="AX188" i="1"/>
  <c r="AW188" i="1"/>
  <c r="AV188" i="1"/>
  <c r="AU188" i="1"/>
  <c r="AT188" i="1"/>
  <c r="AS188" i="1"/>
  <c r="AR188" i="1"/>
  <c r="AQ188" i="1"/>
  <c r="AP188" i="1"/>
  <c r="AO188" i="1"/>
  <c r="AN188" i="1"/>
  <c r="AM188" i="1"/>
  <c r="AL188" i="1"/>
  <c r="AK188" i="1"/>
  <c r="AJ188" i="1"/>
  <c r="AI188" i="1"/>
  <c r="AH188" i="1"/>
  <c r="AG188" i="1"/>
  <c r="AF188" i="1"/>
  <c r="AE188" i="1"/>
  <c r="AD188" i="1"/>
  <c r="AC188" i="1"/>
  <c r="AB188" i="1"/>
  <c r="AA188" i="1"/>
  <c r="Z188" i="1"/>
  <c r="Y188" i="1"/>
  <c r="X188" i="1"/>
  <c r="W188" i="1"/>
  <c r="V188" i="1"/>
  <c r="U188" i="1"/>
  <c r="T188" i="1"/>
  <c r="S188" i="1"/>
  <c r="R188" i="1"/>
  <c r="Q188" i="1"/>
  <c r="P188" i="1"/>
  <c r="O188" i="1"/>
  <c r="N188" i="1"/>
  <c r="M188" i="1"/>
  <c r="L188" i="1"/>
  <c r="K188" i="1"/>
  <c r="J188" i="1"/>
  <c r="I188" i="1"/>
  <c r="J187" i="1"/>
  <c r="H187" i="1" s="1"/>
  <c r="J186" i="1"/>
  <c r="H186" i="1" s="1"/>
  <c r="FH185" i="1"/>
  <c r="FG185" i="1"/>
  <c r="FF185" i="1"/>
  <c r="FE185" i="1"/>
  <c r="FD185" i="1"/>
  <c r="FC185" i="1"/>
  <c r="FB185" i="1"/>
  <c r="FA185" i="1"/>
  <c r="EZ185" i="1"/>
  <c r="EY185" i="1"/>
  <c r="EX185" i="1"/>
  <c r="EW185" i="1"/>
  <c r="EV185" i="1"/>
  <c r="EU185" i="1"/>
  <c r="ET185" i="1"/>
  <c r="ES185" i="1"/>
  <c r="ER185" i="1"/>
  <c r="EQ185" i="1"/>
  <c r="EP185" i="1"/>
  <c r="EO185" i="1"/>
  <c r="EN185" i="1"/>
  <c r="EM185" i="1"/>
  <c r="EL185" i="1"/>
  <c r="EK185" i="1"/>
  <c r="EJ185" i="1"/>
  <c r="EI185" i="1"/>
  <c r="EH185" i="1"/>
  <c r="EG185" i="1"/>
  <c r="EF185" i="1"/>
  <c r="EE185" i="1"/>
  <c r="ED185" i="1"/>
  <c r="EC185" i="1"/>
  <c r="EB185" i="1"/>
  <c r="EA185" i="1"/>
  <c r="DZ185" i="1"/>
  <c r="DY185" i="1"/>
  <c r="DX185" i="1"/>
  <c r="DW185" i="1"/>
  <c r="DV185" i="1"/>
  <c r="DU185" i="1"/>
  <c r="DT185" i="1"/>
  <c r="DS185" i="1"/>
  <c r="DR185" i="1"/>
  <c r="DQ185" i="1"/>
  <c r="DP185" i="1"/>
  <c r="DO185" i="1"/>
  <c r="DN185" i="1"/>
  <c r="DM185" i="1"/>
  <c r="DL185" i="1"/>
  <c r="DK185" i="1"/>
  <c r="DJ185" i="1"/>
  <c r="DI185" i="1"/>
  <c r="DH185" i="1"/>
  <c r="DG185" i="1"/>
  <c r="DF185" i="1"/>
  <c r="DE185" i="1"/>
  <c r="DD185" i="1"/>
  <c r="DC185" i="1"/>
  <c r="DB185" i="1"/>
  <c r="DA185" i="1"/>
  <c r="CZ185" i="1"/>
  <c r="CY185" i="1"/>
  <c r="CX185" i="1"/>
  <c r="CW185" i="1"/>
  <c r="CV185" i="1"/>
  <c r="CU185" i="1"/>
  <c r="CT185" i="1"/>
  <c r="CR185" i="1"/>
  <c r="CQ185" i="1"/>
  <c r="CP185" i="1"/>
  <c r="CO185" i="1"/>
  <c r="CN185" i="1"/>
  <c r="CM185" i="1"/>
  <c r="CL185" i="1"/>
  <c r="CK185" i="1"/>
  <c r="CJ185" i="1"/>
  <c r="CI185" i="1"/>
  <c r="CH185" i="1"/>
  <c r="CG185" i="1"/>
  <c r="CF185" i="1"/>
  <c r="CE185" i="1"/>
  <c r="CD185" i="1"/>
  <c r="CC185" i="1"/>
  <c r="CB185" i="1"/>
  <c r="CA185" i="1"/>
  <c r="BZ185" i="1"/>
  <c r="BY185" i="1"/>
  <c r="BX185" i="1"/>
  <c r="BW185" i="1"/>
  <c r="BV185" i="1"/>
  <c r="BU185" i="1"/>
  <c r="BT185" i="1"/>
  <c r="BS185" i="1"/>
  <c r="BR185" i="1"/>
  <c r="BQ185" i="1"/>
  <c r="BP185" i="1"/>
  <c r="BO185" i="1"/>
  <c r="BN185" i="1"/>
  <c r="BM185" i="1"/>
  <c r="BL185" i="1"/>
  <c r="BK185" i="1"/>
  <c r="BJ185" i="1"/>
  <c r="BI185" i="1"/>
  <c r="BH185" i="1"/>
  <c r="BG185" i="1"/>
  <c r="BF185" i="1"/>
  <c r="BE185" i="1"/>
  <c r="BD185" i="1"/>
  <c r="BC185" i="1"/>
  <c r="BB185" i="1"/>
  <c r="BA185" i="1"/>
  <c r="AZ185" i="1"/>
  <c r="AY185" i="1"/>
  <c r="AX185" i="1"/>
  <c r="AW185" i="1"/>
  <c r="AV185" i="1"/>
  <c r="AU185" i="1"/>
  <c r="AT185" i="1"/>
  <c r="AS185" i="1"/>
  <c r="AR185" i="1"/>
  <c r="AQ185" i="1"/>
  <c r="AP185" i="1"/>
  <c r="AO185" i="1"/>
  <c r="AN185" i="1"/>
  <c r="AM185" i="1"/>
  <c r="AL185" i="1"/>
  <c r="AK185" i="1"/>
  <c r="AJ185" i="1"/>
  <c r="AI185" i="1"/>
  <c r="AH185" i="1"/>
  <c r="AG185" i="1"/>
  <c r="AF185" i="1"/>
  <c r="AE185" i="1"/>
  <c r="AD185" i="1"/>
  <c r="AC185" i="1"/>
  <c r="AB185" i="1"/>
  <c r="AA185" i="1"/>
  <c r="Z185" i="1"/>
  <c r="Y185" i="1"/>
  <c r="X185" i="1"/>
  <c r="W185" i="1"/>
  <c r="V185" i="1"/>
  <c r="U185" i="1"/>
  <c r="T185" i="1"/>
  <c r="S185" i="1"/>
  <c r="R185" i="1"/>
  <c r="Q185" i="1"/>
  <c r="P185" i="1"/>
  <c r="O185" i="1"/>
  <c r="N185" i="1"/>
  <c r="M185" i="1"/>
  <c r="L185" i="1"/>
  <c r="K185" i="1"/>
  <c r="J185" i="1"/>
  <c r="I185" i="1"/>
  <c r="H184" i="1"/>
  <c r="H183" i="1"/>
  <c r="H182" i="1"/>
  <c r="H181" i="1"/>
  <c r="H180" i="1"/>
  <c r="H179" i="1"/>
  <c r="H178" i="1"/>
  <c r="H177" i="1"/>
  <c r="H185" i="1" s="1"/>
  <c r="H176" i="1"/>
  <c r="FH172" i="1"/>
  <c r="FG172" i="1"/>
  <c r="FF172" i="1"/>
  <c r="FE172" i="1"/>
  <c r="FD172" i="1"/>
  <c r="FC172" i="1"/>
  <c r="FB172" i="1"/>
  <c r="FA172" i="1"/>
  <c r="EZ172" i="1"/>
  <c r="EY172" i="1"/>
  <c r="EX172" i="1"/>
  <c r="EW172" i="1"/>
  <c r="EV172" i="1"/>
  <c r="EU172" i="1"/>
  <c r="ET172" i="1"/>
  <c r="ES172" i="1"/>
  <c r="ER172" i="1"/>
  <c r="EQ172" i="1"/>
  <c r="EP172" i="1"/>
  <c r="EO172" i="1"/>
  <c r="EN172" i="1"/>
  <c r="EM172" i="1"/>
  <c r="EL172" i="1"/>
  <c r="EK172" i="1"/>
  <c r="EJ172" i="1"/>
  <c r="EI172" i="1"/>
  <c r="EH172" i="1"/>
  <c r="EG172" i="1"/>
  <c r="EF172" i="1"/>
  <c r="EE172" i="1"/>
  <c r="ED172" i="1"/>
  <c r="EC172" i="1"/>
  <c r="EB172" i="1"/>
  <c r="EA172" i="1"/>
  <c r="DZ172" i="1"/>
  <c r="DY172" i="1"/>
  <c r="DX172" i="1"/>
  <c r="DW172" i="1"/>
  <c r="DV172" i="1"/>
  <c r="DU172" i="1"/>
  <c r="DT172" i="1"/>
  <c r="DS172" i="1"/>
  <c r="DR172" i="1"/>
  <c r="DQ172" i="1"/>
  <c r="DP172" i="1"/>
  <c r="DO172" i="1"/>
  <c r="DN172" i="1"/>
  <c r="DM172" i="1"/>
  <c r="DL172" i="1"/>
  <c r="DK172" i="1"/>
  <c r="DJ172" i="1"/>
  <c r="DI172" i="1"/>
  <c r="DH172" i="1"/>
  <c r="DG172" i="1"/>
  <c r="DF172" i="1"/>
  <c r="DE172" i="1"/>
  <c r="DD172" i="1"/>
  <c r="DC172" i="1"/>
  <c r="DB172" i="1"/>
  <c r="DA172" i="1"/>
  <c r="CZ172" i="1"/>
  <c r="CY172" i="1"/>
  <c r="CX172" i="1"/>
  <c r="CW172" i="1"/>
  <c r="CV172" i="1"/>
  <c r="CU172" i="1"/>
  <c r="CT172" i="1"/>
  <c r="CR172" i="1"/>
  <c r="CQ172" i="1"/>
  <c r="CP172" i="1"/>
  <c r="CO172" i="1"/>
  <c r="CN172" i="1"/>
  <c r="CM172" i="1"/>
  <c r="CL172" i="1"/>
  <c r="CK172" i="1"/>
  <c r="CJ172" i="1"/>
  <c r="CI172" i="1"/>
  <c r="CH172" i="1"/>
  <c r="CG172" i="1"/>
  <c r="CF172" i="1"/>
  <c r="CE172" i="1"/>
  <c r="CD172" i="1"/>
  <c r="CC172" i="1"/>
  <c r="CB172" i="1"/>
  <c r="CA172" i="1"/>
  <c r="BZ172" i="1"/>
  <c r="BY172" i="1"/>
  <c r="BX172" i="1"/>
  <c r="BW172" i="1"/>
  <c r="BV172" i="1"/>
  <c r="BU172" i="1"/>
  <c r="BT172" i="1"/>
  <c r="BS172" i="1"/>
  <c r="BR172" i="1"/>
  <c r="BQ172" i="1"/>
  <c r="BP172" i="1"/>
  <c r="BO172" i="1"/>
  <c r="BN172" i="1"/>
  <c r="BM172" i="1"/>
  <c r="BL172" i="1"/>
  <c r="BK172" i="1"/>
  <c r="BJ172" i="1"/>
  <c r="BI172" i="1"/>
  <c r="BH172" i="1"/>
  <c r="BG172" i="1"/>
  <c r="BF172" i="1"/>
  <c r="BE172" i="1"/>
  <c r="BD172" i="1"/>
  <c r="BC172" i="1"/>
  <c r="BB172" i="1"/>
  <c r="BA172" i="1"/>
  <c r="AZ172" i="1"/>
  <c r="AY172" i="1"/>
  <c r="AX172" i="1"/>
  <c r="AW172" i="1"/>
  <c r="AV172" i="1"/>
  <c r="AU172" i="1"/>
  <c r="AT172" i="1"/>
  <c r="AS172" i="1"/>
  <c r="AR172" i="1"/>
  <c r="AQ172" i="1"/>
  <c r="AP172" i="1"/>
  <c r="AO172" i="1"/>
  <c r="AN172" i="1"/>
  <c r="AM172" i="1"/>
  <c r="AL172" i="1"/>
  <c r="AK172" i="1"/>
  <c r="AJ172" i="1"/>
  <c r="AI172" i="1"/>
  <c r="AH172" i="1"/>
  <c r="AG172" i="1"/>
  <c r="AF172" i="1"/>
  <c r="AE172" i="1"/>
  <c r="AD172" i="1"/>
  <c r="AC172" i="1"/>
  <c r="AB172" i="1"/>
  <c r="AA172" i="1"/>
  <c r="Z172" i="1"/>
  <c r="Y172" i="1"/>
  <c r="X172" i="1"/>
  <c r="W172" i="1"/>
  <c r="V172" i="1"/>
  <c r="U172" i="1"/>
  <c r="T172" i="1"/>
  <c r="S172" i="1"/>
  <c r="R172" i="1"/>
  <c r="Q172" i="1"/>
  <c r="P172" i="1"/>
  <c r="O172" i="1"/>
  <c r="N172" i="1"/>
  <c r="M172" i="1"/>
  <c r="L172" i="1"/>
  <c r="K172" i="1"/>
  <c r="J172" i="1"/>
  <c r="I172" i="1"/>
  <c r="FA287" i="1" l="1"/>
  <c r="AR286" i="1"/>
  <c r="DV287" i="1"/>
  <c r="DV289" i="1" s="1"/>
  <c r="EN286" i="1"/>
  <c r="CQ286" i="1"/>
  <c r="CQ289" i="1" s="1"/>
  <c r="CA286" i="1"/>
  <c r="CA289" i="1" s="1"/>
  <c r="BK287" i="1"/>
  <c r="EO310" i="1"/>
  <c r="EP311" i="1"/>
  <c r="CN286" i="1"/>
  <c r="CN289" i="1" s="1"/>
  <c r="EX287" i="1"/>
  <c r="EX289" i="1" s="1"/>
  <c r="FC284" i="1"/>
  <c r="EY287" i="1"/>
  <c r="EY289" i="1" s="1"/>
  <c r="BX287" i="1"/>
  <c r="BX289" i="1" s="1"/>
  <c r="AP286" i="1"/>
  <c r="AP289" i="1" s="1"/>
  <c r="BU287" i="1"/>
  <c r="BU289" i="1" s="1"/>
  <c r="AB287" i="1"/>
  <c r="AB289" i="1" s="1"/>
  <c r="EK286" i="1"/>
  <c r="EK289" i="1" s="1"/>
  <c r="DX286" i="1"/>
  <c r="DX289" i="1" s="1"/>
  <c r="EH287" i="1"/>
  <c r="EH289" i="1" s="1"/>
  <c r="CM286" i="1"/>
  <c r="CM289" i="1" s="1"/>
  <c r="CL286" i="1"/>
  <c r="CL289" i="1" s="1"/>
  <c r="DR287" i="1"/>
  <c r="DR289" i="1" s="1"/>
  <c r="Y287" i="1"/>
  <c r="DS286" i="1"/>
  <c r="DS289" i="1" s="1"/>
  <c r="BE287" i="1"/>
  <c r="BE289" i="1" s="1"/>
  <c r="J286" i="1"/>
  <c r="J289" i="1" s="1"/>
  <c r="AA287" i="1"/>
  <c r="AA289" i="1" s="1"/>
  <c r="DT287" i="1"/>
  <c r="DT289" i="1" s="1"/>
  <c r="Z287" i="1"/>
  <c r="Z289" i="1" s="1"/>
  <c r="DD287" i="1"/>
  <c r="DD289" i="1" s="1"/>
  <c r="O287" i="1"/>
  <c r="O289" i="1" s="1"/>
  <c r="BW286" i="1"/>
  <c r="BW289" i="1" s="1"/>
  <c r="DZ222" i="1"/>
  <c r="EX222" i="1"/>
  <c r="EH222" i="1"/>
  <c r="DR222" i="1"/>
  <c r="DB222" i="1"/>
  <c r="CK222" i="1"/>
  <c r="BU222" i="1"/>
  <c r="BE222" i="1"/>
  <c r="AO222" i="1"/>
  <c r="Y222" i="1"/>
  <c r="I222" i="1"/>
  <c r="BG286" i="1"/>
  <c r="BG289" i="1" s="1"/>
  <c r="EJ286" i="1"/>
  <c r="EJ289" i="1" s="1"/>
  <c r="K286" i="1"/>
  <c r="K289" i="1" s="1"/>
  <c r="AO287" i="1"/>
  <c r="AO289" i="1" s="1"/>
  <c r="EW222" i="1"/>
  <c r="EG222" i="1"/>
  <c r="CK287" i="1"/>
  <c r="CK289" i="1" s="1"/>
  <c r="EZ286" i="1"/>
  <c r="EZ289" i="1" s="1"/>
  <c r="BF286" i="1"/>
  <c r="BF289" i="1" s="1"/>
  <c r="EI287" i="1"/>
  <c r="EI289" i="1" s="1"/>
  <c r="DB287" i="1"/>
  <c r="DB289" i="1" s="1"/>
  <c r="BV286" i="1"/>
  <c r="BV289" i="1" s="1"/>
  <c r="AU286" i="1"/>
  <c r="AU289" i="1" s="1"/>
  <c r="EL287" i="1"/>
  <c r="EL289" i="1" s="1"/>
  <c r="BK289" i="1"/>
  <c r="FD287" i="1"/>
  <c r="FD289" i="1" s="1"/>
  <c r="DH287" i="1"/>
  <c r="DH289" i="1" s="1"/>
  <c r="DC286" i="1"/>
  <c r="DC289" i="1" s="1"/>
  <c r="FB287" i="1"/>
  <c r="FB289" i="1" s="1"/>
  <c r="AD286" i="1"/>
  <c r="AD289" i="1" s="1"/>
  <c r="CP286" i="1"/>
  <c r="CP289" i="1" s="1"/>
  <c r="BN287" i="1"/>
  <c r="BN289" i="1" s="1"/>
  <c r="R287" i="1"/>
  <c r="R289" i="1" s="1"/>
  <c r="CD286" i="1"/>
  <c r="CD289" i="1" s="1"/>
  <c r="EQ287" i="1"/>
  <c r="EQ289" i="1" s="1"/>
  <c r="DK287" i="1"/>
  <c r="DK289" i="1" s="1"/>
  <c r="EA286" i="1"/>
  <c r="EA289" i="1" s="1"/>
  <c r="AE289" i="1"/>
  <c r="DM287" i="1"/>
  <c r="DM289" i="1" s="1"/>
  <c r="EB286" i="1"/>
  <c r="EB289" i="1" s="1"/>
  <c r="AH286" i="1"/>
  <c r="AH289" i="1" s="1"/>
  <c r="AZ287" i="1"/>
  <c r="AZ289" i="1" s="1"/>
  <c r="FH286" i="1"/>
  <c r="FH289" i="1" s="1"/>
  <c r="CU287" i="1"/>
  <c r="CU289" i="1" s="1"/>
  <c r="AX287" i="1"/>
  <c r="AX289" i="1" s="1"/>
  <c r="FG286" i="1"/>
  <c r="FG289" i="1" s="1"/>
  <c r="DL286" i="1"/>
  <c r="DL289" i="1" s="1"/>
  <c r="BJ286" i="1"/>
  <c r="BJ289" i="1" s="1"/>
  <c r="BH286" i="1"/>
  <c r="BH289" i="1" s="1"/>
  <c r="L286" i="1"/>
  <c r="L289" i="1" s="1"/>
  <c r="DN287" i="1"/>
  <c r="DN289" i="1" s="1"/>
  <c r="T287" i="1"/>
  <c r="T289" i="1" s="1"/>
  <c r="EC286" i="1"/>
  <c r="EC289" i="1" s="1"/>
  <c r="AI286" i="1"/>
  <c r="AI289" i="1" s="1"/>
  <c r="H282" i="1"/>
  <c r="CF287" i="1"/>
  <c r="CF289" i="1" s="1"/>
  <c r="ES286" i="1"/>
  <c r="ES289" i="1" s="1"/>
  <c r="DU287" i="1"/>
  <c r="DU289" i="1" s="1"/>
  <c r="ER286" i="1"/>
  <c r="ER289" i="1" s="1"/>
  <c r="FG284" i="1"/>
  <c r="FD284" i="1"/>
  <c r="FH284" i="1"/>
  <c r="DF287" i="1"/>
  <c r="DF289" i="1" s="1"/>
  <c r="EN289" i="1"/>
  <c r="DE287" i="1"/>
  <c r="DE289" i="1" s="1"/>
  <c r="BY287" i="1"/>
  <c r="BY289" i="1" s="1"/>
  <c r="AS287" i="1"/>
  <c r="AS289" i="1" s="1"/>
  <c r="EM286" i="1"/>
  <c r="EM289" i="1" s="1"/>
  <c r="CE286" i="1"/>
  <c r="CE289" i="1" s="1"/>
  <c r="AY286" i="1"/>
  <c r="AY289" i="1" s="1"/>
  <c r="DA222" i="1"/>
  <c r="BT222" i="1"/>
  <c r="AN222" i="1"/>
  <c r="CQ259" i="1"/>
  <c r="CQ261" i="1" s="1"/>
  <c r="AR289" i="1"/>
  <c r="AQ289" i="1"/>
  <c r="DG286" i="1"/>
  <c r="DG289" i="1" s="1"/>
  <c r="S286" i="1"/>
  <c r="S289" i="1" s="1"/>
  <c r="DQ222" i="1"/>
  <c r="CJ222" i="1"/>
  <c r="BD222" i="1"/>
  <c r="X222" i="1"/>
  <c r="M287" i="1"/>
  <c r="M289" i="1" s="1"/>
  <c r="BZ286" i="1"/>
  <c r="BZ289" i="1" s="1"/>
  <c r="AT286" i="1"/>
  <c r="AT289" i="1" s="1"/>
  <c r="CW286" i="1"/>
  <c r="CW289" i="1" s="1"/>
  <c r="BP286" i="1"/>
  <c r="BP289" i="1" s="1"/>
  <c r="N286" i="1"/>
  <c r="N289" i="1" s="1"/>
  <c r="CO287" i="1"/>
  <c r="CO289" i="1" s="1"/>
  <c r="BI287" i="1"/>
  <c r="BI289" i="1" s="1"/>
  <c r="FC286" i="1"/>
  <c r="FC289" i="1" s="1"/>
  <c r="DW286" i="1"/>
  <c r="DW289" i="1" s="1"/>
  <c r="CV286" i="1"/>
  <c r="CV289" i="1" s="1"/>
  <c r="BO286" i="1"/>
  <c r="BO289" i="1" s="1"/>
  <c r="AK286" i="1"/>
  <c r="AK289" i="1" s="1"/>
  <c r="CX287" i="1"/>
  <c r="CX289" i="1" s="1"/>
  <c r="FA289" i="1"/>
  <c r="AJ287" i="1"/>
  <c r="AJ289" i="1" s="1"/>
  <c r="CQ257" i="1"/>
  <c r="AC287" i="1"/>
  <c r="AC289" i="1" s="1"/>
  <c r="FB284" i="1"/>
  <c r="FA283" i="1"/>
  <c r="EZ283" i="1" s="1"/>
  <c r="CJ286" i="1"/>
  <c r="DP286" i="1"/>
  <c r="DP287" i="1"/>
  <c r="BD286" i="1"/>
  <c r="EV286" i="1"/>
  <c r="EV287" i="1"/>
  <c r="AM286" i="1"/>
  <c r="AM287" i="1"/>
  <c r="EU287" i="1"/>
  <c r="EE287" i="1"/>
  <c r="DO287" i="1"/>
  <c r="DO289" i="1" s="1"/>
  <c r="V287" i="1"/>
  <c r="CJ287" i="1"/>
  <c r="CG287" i="1"/>
  <c r="CG286" i="1"/>
  <c r="AN286" i="1"/>
  <c r="BC286" i="1"/>
  <c r="BC287" i="1"/>
  <c r="AN287" i="1"/>
  <c r="AL287" i="1"/>
  <c r="AL289" i="1" s="1"/>
  <c r="EE286" i="1"/>
  <c r="EW286" i="1"/>
  <c r="EF286" i="1"/>
  <c r="EF287" i="1"/>
  <c r="BT286" i="1"/>
  <c r="W286" i="1"/>
  <c r="W287" i="1"/>
  <c r="BB287" i="1"/>
  <c r="ED287" i="1"/>
  <c r="ED286" i="1"/>
  <c r="BD287" i="1"/>
  <c r="BB286" i="1"/>
  <c r="BA287" i="1"/>
  <c r="BA286" i="1"/>
  <c r="FF284" i="1"/>
  <c r="DA286" i="1"/>
  <c r="BS286" i="1"/>
  <c r="BS287" i="1"/>
  <c r="BR287" i="1"/>
  <c r="DA287" i="1"/>
  <c r="FE284" i="1"/>
  <c r="EG286" i="1"/>
  <c r="EG289" i="1" s="1"/>
  <c r="ET287" i="1"/>
  <c r="U287" i="1"/>
  <c r="ET286" i="1"/>
  <c r="U286" i="1"/>
  <c r="DQ286" i="1"/>
  <c r="DQ289" i="1" s="1"/>
  <c r="CZ286" i="1"/>
  <c r="CZ287" i="1"/>
  <c r="CY287" i="1"/>
  <c r="CY289" i="1" s="1"/>
  <c r="EW287" i="1"/>
  <c r="EU286" i="1"/>
  <c r="V286" i="1"/>
  <c r="BT287" i="1"/>
  <c r="BR286" i="1"/>
  <c r="X286" i="1"/>
  <c r="X289" i="1" s="1"/>
  <c r="CI286" i="1"/>
  <c r="CI287" i="1"/>
  <c r="CH287" i="1"/>
  <c r="CH289" i="1" s="1"/>
  <c r="BQ287" i="1"/>
  <c r="BQ286" i="1"/>
  <c r="Y289" i="1"/>
  <c r="FF286" i="1"/>
  <c r="FF289" i="1" s="1"/>
  <c r="EP286" i="1"/>
  <c r="EP289" i="1" s="1"/>
  <c r="DZ286" i="1"/>
  <c r="DZ289" i="1" s="1"/>
  <c r="DJ286" i="1"/>
  <c r="DJ289" i="1" s="1"/>
  <c r="CT286" i="1"/>
  <c r="CT289" i="1" s="1"/>
  <c r="CC286" i="1"/>
  <c r="CC289" i="1" s="1"/>
  <c r="BM286" i="1"/>
  <c r="BM289" i="1" s="1"/>
  <c r="AW286" i="1"/>
  <c r="AW289" i="1" s="1"/>
  <c r="AG286" i="1"/>
  <c r="AG289" i="1" s="1"/>
  <c r="Q286" i="1"/>
  <c r="Q289" i="1" s="1"/>
  <c r="FE286" i="1"/>
  <c r="FE289" i="1" s="1"/>
  <c r="EO286" i="1"/>
  <c r="EO289" i="1" s="1"/>
  <c r="DY286" i="1"/>
  <c r="DY289" i="1" s="1"/>
  <c r="DI286" i="1"/>
  <c r="DI289" i="1" s="1"/>
  <c r="CR286" i="1"/>
  <c r="CR289" i="1" s="1"/>
  <c r="CB286" i="1"/>
  <c r="CB289" i="1" s="1"/>
  <c r="BL286" i="1"/>
  <c r="BL289" i="1" s="1"/>
  <c r="AV286" i="1"/>
  <c r="AV289" i="1" s="1"/>
  <c r="AF286" i="1"/>
  <c r="AF289" i="1" s="1"/>
  <c r="P286" i="1"/>
  <c r="P289" i="1" s="1"/>
  <c r="I286" i="1"/>
  <c r="H267" i="1"/>
  <c r="H260" i="1"/>
  <c r="DX222" i="1"/>
  <c r="DY222" i="1"/>
  <c r="AY228" i="1"/>
  <c r="FE222" i="1"/>
  <c r="EO222" i="1"/>
  <c r="DI222" i="1"/>
  <c r="CR222" i="1"/>
  <c r="CB222" i="1"/>
  <c r="BL222" i="1"/>
  <c r="AV222" i="1"/>
  <c r="AF222" i="1"/>
  <c r="P222" i="1"/>
  <c r="FA222" i="1"/>
  <c r="EK222" i="1"/>
  <c r="DU222" i="1"/>
  <c r="DE222" i="1"/>
  <c r="CN222" i="1"/>
  <c r="BX222" i="1"/>
  <c r="BH222" i="1"/>
  <c r="AR222" i="1"/>
  <c r="AB222" i="1"/>
  <c r="L222" i="1"/>
  <c r="J261" i="1"/>
  <c r="BQ222" i="1"/>
  <c r="CX222" i="1"/>
  <c r="AK222" i="1"/>
  <c r="BE228" i="1"/>
  <c r="EQ222" i="1"/>
  <c r="DK222" i="1"/>
  <c r="CD222" i="1"/>
  <c r="AX222" i="1"/>
  <c r="AH222" i="1"/>
  <c r="FF222" i="1"/>
  <c r="EP222" i="1"/>
  <c r="DJ222" i="1"/>
  <c r="CT222" i="1"/>
  <c r="CC222" i="1"/>
  <c r="BM222" i="1"/>
  <c r="AW222" i="1"/>
  <c r="AG222" i="1"/>
  <c r="Q222" i="1"/>
  <c r="H238" i="1"/>
  <c r="ET222" i="1"/>
  <c r="DN222" i="1"/>
  <c r="CG222" i="1"/>
  <c r="FG222" i="1"/>
  <c r="EA222" i="1"/>
  <c r="CU222" i="1"/>
  <c r="BN222" i="1"/>
  <c r="R222" i="1"/>
  <c r="BC228" i="1"/>
  <c r="DH222" i="1"/>
  <c r="CQ222" i="1"/>
  <c r="CA222" i="1"/>
  <c r="AZ228" i="1"/>
  <c r="ED222" i="1"/>
  <c r="J228" i="1"/>
  <c r="BA222" i="1"/>
  <c r="EZ222" i="1"/>
  <c r="EJ222" i="1"/>
  <c r="DT222" i="1"/>
  <c r="DD222" i="1"/>
  <c r="CM222" i="1"/>
  <c r="BW222" i="1"/>
  <c r="BG222" i="1"/>
  <c r="AQ222" i="1"/>
  <c r="AA222" i="1"/>
  <c r="K222" i="1"/>
  <c r="FB222" i="1"/>
  <c r="CO222" i="1"/>
  <c r="AS222" i="1"/>
  <c r="H215" i="1"/>
  <c r="U222" i="1"/>
  <c r="EY222" i="1"/>
  <c r="EI222" i="1"/>
  <c r="DS222" i="1"/>
  <c r="DC222" i="1"/>
  <c r="CL222" i="1"/>
  <c r="BV222" i="1"/>
  <c r="BF222" i="1"/>
  <c r="AP222" i="1"/>
  <c r="Z222" i="1"/>
  <c r="J222" i="1"/>
  <c r="BC222" i="1"/>
  <c r="EU222" i="1"/>
  <c r="EE222" i="1"/>
  <c r="DO222" i="1"/>
  <c r="CY222" i="1"/>
  <c r="CH222" i="1"/>
  <c r="BR222" i="1"/>
  <c r="BB222" i="1"/>
  <c r="AL222" i="1"/>
  <c r="V222" i="1"/>
  <c r="BD228" i="1"/>
  <c r="BB228" i="1"/>
  <c r="BA228" i="1"/>
  <c r="FD222" i="1"/>
  <c r="EN222" i="1"/>
  <c r="BK222" i="1"/>
  <c r="AU222" i="1"/>
  <c r="AE222" i="1"/>
  <c r="O222" i="1"/>
  <c r="FC222" i="1"/>
  <c r="EM222" i="1"/>
  <c r="DW222" i="1"/>
  <c r="DG222" i="1"/>
  <c r="CP222" i="1"/>
  <c r="BZ222" i="1"/>
  <c r="BJ222" i="1"/>
  <c r="AT222" i="1"/>
  <c r="AD222" i="1"/>
  <c r="N222" i="1"/>
  <c r="EL222" i="1"/>
  <c r="DF222" i="1"/>
  <c r="BI222" i="1"/>
  <c r="M222" i="1"/>
  <c r="EF222" i="1"/>
  <c r="DP222" i="1"/>
  <c r="CI222" i="1"/>
  <c r="AM222" i="1"/>
  <c r="ES222" i="1"/>
  <c r="EC222" i="1"/>
  <c r="DM222" i="1"/>
  <c r="CW222" i="1"/>
  <c r="CF222" i="1"/>
  <c r="BP222" i="1"/>
  <c r="AZ222" i="1"/>
  <c r="AJ222" i="1"/>
  <c r="T222" i="1"/>
  <c r="BG228" i="1"/>
  <c r="DV222" i="1"/>
  <c r="BY222" i="1"/>
  <c r="AC222" i="1"/>
  <c r="EV222" i="1"/>
  <c r="CZ222" i="1"/>
  <c r="BS222" i="1"/>
  <c r="W222" i="1"/>
  <c r="FH222" i="1"/>
  <c r="ER222" i="1"/>
  <c r="EB222" i="1"/>
  <c r="DL222" i="1"/>
  <c r="CV222" i="1"/>
  <c r="CE222" i="1"/>
  <c r="BO222" i="1"/>
  <c r="AY222" i="1"/>
  <c r="AI222" i="1"/>
  <c r="S222" i="1"/>
  <c r="BF228" i="1"/>
  <c r="CQ228" i="1"/>
  <c r="DH228" i="1"/>
  <c r="DX228" i="1"/>
  <c r="EN228" i="1"/>
  <c r="FD228" i="1"/>
  <c r="DE228" i="1"/>
  <c r="DU228" i="1"/>
  <c r="EK228" i="1"/>
  <c r="FA228" i="1"/>
  <c r="CT228" i="1"/>
  <c r="DJ228" i="1"/>
  <c r="DZ228" i="1"/>
  <c r="EP228" i="1"/>
  <c r="FF228" i="1"/>
  <c r="DV228" i="1"/>
  <c r="EL228" i="1"/>
  <c r="CU228" i="1"/>
  <c r="EA228" i="1"/>
  <c r="DG228" i="1"/>
  <c r="DW228" i="1"/>
  <c r="EM228" i="1"/>
  <c r="FC228" i="1"/>
  <c r="DF228" i="1"/>
  <c r="FB228" i="1"/>
  <c r="DK228" i="1"/>
  <c r="EQ228" i="1"/>
  <c r="CR228" i="1"/>
  <c r="DI228" i="1"/>
  <c r="DY228" i="1"/>
  <c r="EO228" i="1"/>
  <c r="FE228" i="1"/>
  <c r="J233" i="1"/>
  <c r="DQ228" i="1"/>
  <c r="H224" i="1"/>
  <c r="DA228" i="1"/>
  <c r="EG228" i="1"/>
  <c r="EW228" i="1"/>
  <c r="DB228" i="1"/>
  <c r="DR228" i="1"/>
  <c r="EH228" i="1"/>
  <c r="EX228" i="1"/>
  <c r="CX228" i="1"/>
  <c r="DN228" i="1"/>
  <c r="ED228" i="1"/>
  <c r="ET228" i="1"/>
  <c r="DC228" i="1"/>
  <c r="DS228" i="1"/>
  <c r="EI228" i="1"/>
  <c r="EY228" i="1"/>
  <c r="H225" i="1"/>
  <c r="H226" i="1"/>
  <c r="I227" i="1"/>
  <c r="H227" i="1" s="1"/>
  <c r="FE196" i="1"/>
  <c r="EO196" i="1"/>
  <c r="DY196" i="1"/>
  <c r="DI196" i="1"/>
  <c r="FC196" i="1"/>
  <c r="EM196" i="1"/>
  <c r="DW196" i="1"/>
  <c r="DG196" i="1"/>
  <c r="EE196" i="1"/>
  <c r="EA196" i="1"/>
  <c r="FB196" i="1"/>
  <c r="EL196" i="1"/>
  <c r="DV196" i="1"/>
  <c r="DF196" i="1"/>
  <c r="FF196" i="1"/>
  <c r="EP196" i="1"/>
  <c r="DZ196" i="1"/>
  <c r="DJ196" i="1"/>
  <c r="EY196" i="1"/>
  <c r="EQ196" i="1"/>
  <c r="EU196" i="1"/>
  <c r="FG196" i="1"/>
  <c r="DK196" i="1"/>
  <c r="FD196" i="1"/>
  <c r="EN196" i="1"/>
  <c r="DX196" i="1"/>
  <c r="DH196" i="1"/>
  <c r="FA196" i="1"/>
  <c r="EK196" i="1"/>
  <c r="DU196" i="1"/>
  <c r="DE196" i="1"/>
  <c r="EW196" i="1"/>
  <c r="EG196" i="1"/>
  <c r="DQ196" i="1"/>
  <c r="EZ196" i="1"/>
  <c r="EJ196" i="1"/>
  <c r="DT196" i="1"/>
  <c r="DD196" i="1"/>
  <c r="EV196" i="1"/>
  <c r="EF196" i="1"/>
  <c r="DP196" i="1"/>
  <c r="DS196" i="1"/>
  <c r="DO196" i="1"/>
  <c r="DC196" i="1"/>
  <c r="EX196" i="1"/>
  <c r="CT196" i="1"/>
  <c r="CR196" i="1"/>
  <c r="ES196" i="1"/>
  <c r="EC196" i="1"/>
  <c r="DM196" i="1"/>
  <c r="EI196" i="1"/>
  <c r="EH196" i="1"/>
  <c r="DR196" i="1"/>
  <c r="DB196" i="1"/>
  <c r="ET196" i="1"/>
  <c r="ED196" i="1"/>
  <c r="DN196" i="1"/>
  <c r="FH196" i="1"/>
  <c r="ER196" i="1"/>
  <c r="EB196" i="1"/>
  <c r="DL196" i="1"/>
  <c r="CV196" i="1"/>
  <c r="I199" i="1"/>
  <c r="CU196" i="1"/>
  <c r="DZ190" i="1"/>
  <c r="DZ197" i="1" s="1"/>
  <c r="DZ199" i="1" s="1"/>
  <c r="H204" i="1"/>
  <c r="DA196" i="1"/>
  <c r="H220" i="1"/>
  <c r="P199" i="1"/>
  <c r="AF199" i="1"/>
  <c r="AV199" i="1"/>
  <c r="BL199" i="1"/>
  <c r="CB199" i="1"/>
  <c r="Q199" i="1"/>
  <c r="AG199" i="1"/>
  <c r="AW199" i="1"/>
  <c r="BM199" i="1"/>
  <c r="CC199" i="1"/>
  <c r="AH199" i="1"/>
  <c r="CA196" i="1"/>
  <c r="AY199" i="1"/>
  <c r="AZ199" i="1"/>
  <c r="AJ199" i="1"/>
  <c r="M199" i="1"/>
  <c r="AC199" i="1"/>
  <c r="AS199" i="1"/>
  <c r="BI199" i="1"/>
  <c r="BY199" i="1"/>
  <c r="CO199" i="1"/>
  <c r="V199" i="1"/>
  <c r="AL199" i="1"/>
  <c r="BB199" i="1"/>
  <c r="BR199" i="1"/>
  <c r="CH199" i="1"/>
  <c r="CF190" i="1"/>
  <c r="EC190" i="1"/>
  <c r="EC197" i="1" s="1"/>
  <c r="EC199" i="1" s="1"/>
  <c r="N199" i="1"/>
  <c r="AD199" i="1"/>
  <c r="AT199" i="1"/>
  <c r="BJ199" i="1"/>
  <c r="BZ199" i="1"/>
  <c r="CP199" i="1"/>
  <c r="U190" i="1"/>
  <c r="CG190" i="1"/>
  <c r="ED190" i="1"/>
  <c r="O199" i="1"/>
  <c r="AE199" i="1"/>
  <c r="AU199" i="1"/>
  <c r="BK199" i="1"/>
  <c r="CA199" i="1"/>
  <c r="Y190" i="1"/>
  <c r="BE190" i="1"/>
  <c r="AU190" i="1"/>
  <c r="AV190" i="1"/>
  <c r="CR190" i="1"/>
  <c r="CR197" i="1" s="1"/>
  <c r="CR199" i="1" s="1"/>
  <c r="DY190" i="1"/>
  <c r="AW190" i="1"/>
  <c r="CT190" i="1"/>
  <c r="CT197" i="1" s="1"/>
  <c r="CT199" i="1" s="1"/>
  <c r="AE190" i="1"/>
  <c r="BK190" i="1"/>
  <c r="CA190" i="1"/>
  <c r="CQ190" i="1"/>
  <c r="DH190" i="1"/>
  <c r="DH197" i="1" s="1"/>
  <c r="DH199" i="1" s="1"/>
  <c r="DX190" i="1"/>
  <c r="DX197" i="1" s="1"/>
  <c r="DX199" i="1" s="1"/>
  <c r="EN190" i="1"/>
  <c r="FD190" i="1"/>
  <c r="FD197" i="1" s="1"/>
  <c r="FD199" i="1" s="1"/>
  <c r="O190" i="1"/>
  <c r="BA190" i="1"/>
  <c r="CX190" i="1"/>
  <c r="CX197" i="1" s="1"/>
  <c r="CX199" i="1" s="1"/>
  <c r="DN190" i="1"/>
  <c r="DN197" i="1" s="1"/>
  <c r="DN199" i="1" s="1"/>
  <c r="ET190" i="1"/>
  <c r="ET197" i="1" s="1"/>
  <c r="ET199" i="1" s="1"/>
  <c r="CQ196" i="1"/>
  <c r="T190" i="1"/>
  <c r="AZ190" i="1"/>
  <c r="CW190" i="1"/>
  <c r="CW197" i="1" s="1"/>
  <c r="CW199" i="1" s="1"/>
  <c r="ES190" i="1"/>
  <c r="BB190" i="1"/>
  <c r="EE190" i="1"/>
  <c r="EE197" i="1" s="1"/>
  <c r="EE199" i="1" s="1"/>
  <c r="W190" i="1"/>
  <c r="AM190" i="1"/>
  <c r="BC190" i="1"/>
  <c r="BS190" i="1"/>
  <c r="CI190" i="1"/>
  <c r="CZ190" i="1"/>
  <c r="DP190" i="1"/>
  <c r="DP197" i="1" s="1"/>
  <c r="DP199" i="1" s="1"/>
  <c r="EF190" i="1"/>
  <c r="EF197" i="1" s="1"/>
  <c r="EF199" i="1" s="1"/>
  <c r="EV190" i="1"/>
  <c r="EV197" i="1" s="1"/>
  <c r="EV199" i="1" s="1"/>
  <c r="U199" i="1"/>
  <c r="BQ199" i="1"/>
  <c r="CG199" i="1"/>
  <c r="AI199" i="1"/>
  <c r="V190" i="1"/>
  <c r="BR190" i="1"/>
  <c r="CY190" i="1"/>
  <c r="CY197" i="1" s="1"/>
  <c r="CY199" i="1" s="1"/>
  <c r="EU190" i="1"/>
  <c r="EU197" i="1" s="1"/>
  <c r="EU199" i="1" s="1"/>
  <c r="X190" i="1"/>
  <c r="AN190" i="1"/>
  <c r="BD190" i="1"/>
  <c r="BT190" i="1"/>
  <c r="CJ190" i="1"/>
  <c r="DA190" i="1"/>
  <c r="DA197" i="1" s="1"/>
  <c r="DA199" i="1" s="1"/>
  <c r="DQ190" i="1"/>
  <c r="DQ197" i="1" s="1"/>
  <c r="DQ199" i="1" s="1"/>
  <c r="EG190" i="1"/>
  <c r="EG197" i="1" s="1"/>
  <c r="EG199" i="1" s="1"/>
  <c r="EW190" i="1"/>
  <c r="EW197" i="1" s="1"/>
  <c r="EW199" i="1" s="1"/>
  <c r="DO190" i="1"/>
  <c r="BU190" i="1"/>
  <c r="CK190" i="1"/>
  <c r="DB190" i="1"/>
  <c r="DB197" i="1" s="1"/>
  <c r="DB199" i="1" s="1"/>
  <c r="DR190" i="1"/>
  <c r="DR197" i="1" s="1"/>
  <c r="DR199" i="1" s="1"/>
  <c r="EX190" i="1"/>
  <c r="AL190" i="1"/>
  <c r="CH190" i="1"/>
  <c r="AX199" i="1"/>
  <c r="AO190" i="1"/>
  <c r="AP190" i="1"/>
  <c r="CL190" i="1"/>
  <c r="EI190" i="1"/>
  <c r="CD199" i="1"/>
  <c r="BM196" i="1"/>
  <c r="S199" i="1"/>
  <c r="BO199" i="1"/>
  <c r="CE199" i="1"/>
  <c r="T199" i="1"/>
  <c r="BP199" i="1"/>
  <c r="CF199" i="1"/>
  <c r="I190" i="1"/>
  <c r="Z190" i="1"/>
  <c r="BV190" i="1"/>
  <c r="DS190" i="1"/>
  <c r="DS197" i="1" s="1"/>
  <c r="DS199" i="1" s="1"/>
  <c r="AV196" i="1"/>
  <c r="R199" i="1"/>
  <c r="P190" i="1"/>
  <c r="AF190" i="1"/>
  <c r="BL190" i="1"/>
  <c r="CB190" i="1"/>
  <c r="DI190" i="1"/>
  <c r="DI197" i="1" s="1"/>
  <c r="DI199" i="1" s="1"/>
  <c r="EO190" i="1"/>
  <c r="EO197" i="1" s="1"/>
  <c r="EO199" i="1" s="1"/>
  <c r="FE190" i="1"/>
  <c r="FE197" i="1" s="1"/>
  <c r="FE199" i="1" s="1"/>
  <c r="EH190" i="1"/>
  <c r="EH197" i="1" s="1"/>
  <c r="EH199" i="1" s="1"/>
  <c r="J190" i="1"/>
  <c r="BF190" i="1"/>
  <c r="DC190" i="1"/>
  <c r="DC197" i="1" s="1"/>
  <c r="DC199" i="1" s="1"/>
  <c r="EY190" i="1"/>
  <c r="EY197" i="1" s="1"/>
  <c r="EY199" i="1" s="1"/>
  <c r="BN199" i="1"/>
  <c r="Q190" i="1"/>
  <c r="AG190" i="1"/>
  <c r="BM190" i="1"/>
  <c r="CC190" i="1"/>
  <c r="DJ190" i="1"/>
  <c r="EP190" i="1"/>
  <c r="EP197" i="1" s="1"/>
  <c r="EP199" i="1" s="1"/>
  <c r="FF190" i="1"/>
  <c r="FF197" i="1" s="1"/>
  <c r="FF199" i="1" s="1"/>
  <c r="AJ190" i="1"/>
  <c r="BP190" i="1"/>
  <c r="DM190" i="1"/>
  <c r="DM197" i="1" s="1"/>
  <c r="DM199" i="1" s="1"/>
  <c r="AK190" i="1"/>
  <c r="BQ190" i="1"/>
  <c r="AK199" i="1"/>
  <c r="BA199" i="1"/>
  <c r="AA190" i="1"/>
  <c r="CN190" i="1"/>
  <c r="AC190" i="1"/>
  <c r="DL190" i="1"/>
  <c r="DL197" i="1" s="1"/>
  <c r="DL199" i="1" s="1"/>
  <c r="J196" i="1"/>
  <c r="CH196" i="1"/>
  <c r="W199" i="1"/>
  <c r="AM199" i="1"/>
  <c r="BC199" i="1"/>
  <c r="BS199" i="1"/>
  <c r="CI199" i="1"/>
  <c r="K190" i="1"/>
  <c r="BW190" i="1"/>
  <c r="DT190" i="1"/>
  <c r="EZ190" i="1"/>
  <c r="EZ197" i="1" s="1"/>
  <c r="EZ199" i="1" s="1"/>
  <c r="AB190" i="1"/>
  <c r="BX190" i="1"/>
  <c r="EK190" i="1"/>
  <c r="EK197" i="1" s="1"/>
  <c r="EK199" i="1" s="1"/>
  <c r="BY190" i="1"/>
  <c r="N190" i="1"/>
  <c r="AT190" i="1"/>
  <c r="BZ190" i="1"/>
  <c r="CP190" i="1"/>
  <c r="DW190" i="1"/>
  <c r="DW197" i="1" s="1"/>
  <c r="DW199" i="1" s="1"/>
  <c r="FC190" i="1"/>
  <c r="BR196" i="1"/>
  <c r="AY196" i="1"/>
  <c r="H198" i="1"/>
  <c r="AH190" i="1"/>
  <c r="CD190" i="1"/>
  <c r="DK190" i="1"/>
  <c r="DK197" i="1" s="1"/>
  <c r="DK199" i="1" s="1"/>
  <c r="FG190" i="1"/>
  <c r="FG197" i="1" s="1"/>
  <c r="FG199" i="1" s="1"/>
  <c r="AB199" i="1"/>
  <c r="CN199" i="1"/>
  <c r="S190" i="1"/>
  <c r="AY190" i="1"/>
  <c r="FH190" i="1"/>
  <c r="CK196" i="1"/>
  <c r="CC196" i="1"/>
  <c r="S196" i="1"/>
  <c r="X199" i="1"/>
  <c r="AN199" i="1"/>
  <c r="BD199" i="1"/>
  <c r="BT199" i="1"/>
  <c r="CJ199" i="1"/>
  <c r="CM190" i="1"/>
  <c r="DU190" i="1"/>
  <c r="DU197" i="1" s="1"/>
  <c r="DU199" i="1" s="1"/>
  <c r="BN190" i="1"/>
  <c r="BX199" i="1"/>
  <c r="EB190" i="1"/>
  <c r="EB197" i="1" s="1"/>
  <c r="EB199" i="1" s="1"/>
  <c r="AB196" i="1"/>
  <c r="CN196" i="1"/>
  <c r="AM196" i="1"/>
  <c r="Y199" i="1"/>
  <c r="AO199" i="1"/>
  <c r="BE199" i="1"/>
  <c r="BU199" i="1"/>
  <c r="CK199" i="1"/>
  <c r="BG190" i="1"/>
  <c r="BH190" i="1"/>
  <c r="CO190" i="1"/>
  <c r="BH199" i="1"/>
  <c r="BO190" i="1"/>
  <c r="AC196" i="1"/>
  <c r="J199" i="1"/>
  <c r="Z199" i="1"/>
  <c r="AP199" i="1"/>
  <c r="BF199" i="1"/>
  <c r="BV199" i="1"/>
  <c r="CL199" i="1"/>
  <c r="AQ190" i="1"/>
  <c r="DD190" i="1"/>
  <c r="DD197" i="1" s="1"/>
  <c r="DD199" i="1" s="1"/>
  <c r="EJ190" i="1"/>
  <c r="EJ197" i="1" s="1"/>
  <c r="EJ199" i="1" s="1"/>
  <c r="L190" i="1"/>
  <c r="AR190" i="1"/>
  <c r="DE190" i="1"/>
  <c r="FA190" i="1"/>
  <c r="FA197" i="1" s="1"/>
  <c r="FA199" i="1" s="1"/>
  <c r="M190" i="1"/>
  <c r="AS190" i="1"/>
  <c r="BI190" i="1"/>
  <c r="DF190" i="1"/>
  <c r="DF197" i="1" s="1"/>
  <c r="DF199" i="1" s="1"/>
  <c r="DV190" i="1"/>
  <c r="DV197" i="1" s="1"/>
  <c r="DV199" i="1" s="1"/>
  <c r="EL190" i="1"/>
  <c r="EL197" i="1" s="1"/>
  <c r="EL199" i="1" s="1"/>
  <c r="FB190" i="1"/>
  <c r="FB197" i="1" s="1"/>
  <c r="FB199" i="1" s="1"/>
  <c r="BC196" i="1"/>
  <c r="AD190" i="1"/>
  <c r="BJ190" i="1"/>
  <c r="DG190" i="1"/>
  <c r="DG197" i="1" s="1"/>
  <c r="DG199" i="1" s="1"/>
  <c r="EM190" i="1"/>
  <c r="EM197" i="1" s="1"/>
  <c r="EM199" i="1" s="1"/>
  <c r="BH196" i="1"/>
  <c r="R190" i="1"/>
  <c r="AX190" i="1"/>
  <c r="CU190" i="1"/>
  <c r="EA190" i="1"/>
  <c r="EA197" i="1" s="1"/>
  <c r="EA199" i="1" s="1"/>
  <c r="EQ190" i="1"/>
  <c r="EQ197" i="1" s="1"/>
  <c r="EQ199" i="1" s="1"/>
  <c r="BT196" i="1"/>
  <c r="L199" i="1"/>
  <c r="AR199" i="1"/>
  <c r="H172" i="1"/>
  <c r="AI190" i="1"/>
  <c r="CE190" i="1"/>
  <c r="CV190" i="1"/>
  <c r="CV197" i="1" s="1"/>
  <c r="CV199" i="1" s="1"/>
  <c r="ER190" i="1"/>
  <c r="ER197" i="1" s="1"/>
  <c r="ER199" i="1" s="1"/>
  <c r="BW196" i="1"/>
  <c r="AL196" i="1"/>
  <c r="K199" i="1"/>
  <c r="AA199" i="1"/>
  <c r="AQ199" i="1"/>
  <c r="BG199" i="1"/>
  <c r="BW199" i="1"/>
  <c r="CM199" i="1"/>
  <c r="CQ199" i="1"/>
  <c r="H193" i="1"/>
  <c r="I194" i="1"/>
  <c r="H188" i="1"/>
  <c r="H190" i="1" s="1"/>
  <c r="CX196" i="1"/>
  <c r="CW196" i="1"/>
  <c r="CY196" i="1"/>
  <c r="CZ196" i="1"/>
  <c r="H192" i="1"/>
  <c r="I289" i="1" l="1"/>
  <c r="H286" i="1"/>
  <c r="H289" i="1" s="1"/>
  <c r="EN310" i="1"/>
  <c r="EO311" i="1"/>
  <c r="BA289" i="1"/>
  <c r="H259" i="1"/>
  <c r="H261" i="1" s="1"/>
  <c r="BT289" i="1"/>
  <c r="BR289" i="1"/>
  <c r="BQ289" i="1"/>
  <c r="BD289" i="1"/>
  <c r="H287" i="1"/>
  <c r="FA284" i="1"/>
  <c r="EW289" i="1"/>
  <c r="ET289" i="1"/>
  <c r="ED289" i="1"/>
  <c r="CG289" i="1"/>
  <c r="EU289" i="1"/>
  <c r="DA289" i="1"/>
  <c r="EE289" i="1"/>
  <c r="AM289" i="1"/>
  <c r="W289" i="1"/>
  <c r="CZ289" i="1"/>
  <c r="V289" i="1"/>
  <c r="U289" i="1"/>
  <c r="BB289" i="1"/>
  <c r="EF289" i="1"/>
  <c r="EV289" i="1"/>
  <c r="CI289" i="1"/>
  <c r="DP289" i="1"/>
  <c r="CJ289" i="1"/>
  <c r="BC289" i="1"/>
  <c r="EZ284" i="1"/>
  <c r="EY283" i="1"/>
  <c r="BS289" i="1"/>
  <c r="AN289" i="1"/>
  <c r="H222" i="1"/>
  <c r="I228" i="1"/>
  <c r="I229" i="1" s="1"/>
  <c r="I230" i="1" s="1"/>
  <c r="H228" i="1"/>
  <c r="H197" i="1"/>
  <c r="H199" i="1" s="1"/>
  <c r="I195" i="1"/>
  <c r="H195" i="1" s="1"/>
  <c r="H194" i="1"/>
  <c r="H196" i="1" l="1"/>
  <c r="EM310" i="1"/>
  <c r="EN311" i="1"/>
  <c r="H229" i="1"/>
  <c r="EY284" i="1"/>
  <c r="EX283" i="1"/>
  <c r="I231" i="1"/>
  <c r="H230" i="1"/>
  <c r="I196" i="1"/>
  <c r="EM311" i="1" l="1"/>
  <c r="EL310" i="1"/>
  <c r="EW283" i="1"/>
  <c r="EX284" i="1"/>
  <c r="I232" i="1"/>
  <c r="H232" i="1" s="1"/>
  <c r="H231" i="1"/>
  <c r="I157" i="1"/>
  <c r="J157" i="1"/>
  <c r="K157" i="1"/>
  <c r="L157" i="1"/>
  <c r="M157" i="1"/>
  <c r="N157" i="1"/>
  <c r="O157" i="1"/>
  <c r="P157" i="1"/>
  <c r="Q157" i="1"/>
  <c r="R157" i="1"/>
  <c r="S157" i="1"/>
  <c r="T157" i="1"/>
  <c r="U157" i="1"/>
  <c r="V157" i="1"/>
  <c r="W157" i="1"/>
  <c r="X157" i="1"/>
  <c r="Y157" i="1"/>
  <c r="Z157" i="1"/>
  <c r="AA157" i="1"/>
  <c r="AB157" i="1"/>
  <c r="AC157" i="1"/>
  <c r="AD157" i="1"/>
  <c r="AE157" i="1"/>
  <c r="AF157" i="1"/>
  <c r="AG157" i="1"/>
  <c r="AH157" i="1"/>
  <c r="AI157" i="1"/>
  <c r="AJ157" i="1"/>
  <c r="AK157" i="1"/>
  <c r="AL157" i="1"/>
  <c r="AM157" i="1"/>
  <c r="AN157" i="1"/>
  <c r="AO157" i="1"/>
  <c r="AP157" i="1"/>
  <c r="AQ157" i="1"/>
  <c r="AR157" i="1"/>
  <c r="AS157" i="1"/>
  <c r="AT157" i="1"/>
  <c r="AU157" i="1"/>
  <c r="AV157" i="1"/>
  <c r="AW157" i="1"/>
  <c r="AX157" i="1"/>
  <c r="AY157" i="1"/>
  <c r="AZ157" i="1"/>
  <c r="BA157" i="1"/>
  <c r="BB157" i="1"/>
  <c r="BC157" i="1"/>
  <c r="BD157" i="1"/>
  <c r="BE157" i="1"/>
  <c r="BF157" i="1"/>
  <c r="BG157" i="1"/>
  <c r="BH157" i="1"/>
  <c r="BI157" i="1"/>
  <c r="BJ157" i="1"/>
  <c r="BK157" i="1"/>
  <c r="BL157" i="1"/>
  <c r="BM157" i="1"/>
  <c r="BN157" i="1"/>
  <c r="BO157" i="1"/>
  <c r="BP157" i="1"/>
  <c r="BQ157" i="1"/>
  <c r="BR157" i="1"/>
  <c r="BS157" i="1"/>
  <c r="BT157" i="1"/>
  <c r="BU157" i="1"/>
  <c r="BV157" i="1"/>
  <c r="BW157" i="1"/>
  <c r="BX157" i="1"/>
  <c r="BY157" i="1"/>
  <c r="BZ157" i="1"/>
  <c r="CA157" i="1"/>
  <c r="CB157" i="1"/>
  <c r="CC157" i="1"/>
  <c r="CD157" i="1"/>
  <c r="CE157" i="1"/>
  <c r="CF157" i="1"/>
  <c r="CG157" i="1"/>
  <c r="CH157" i="1"/>
  <c r="CI157" i="1"/>
  <c r="CJ157" i="1"/>
  <c r="CK157" i="1"/>
  <c r="CL157" i="1"/>
  <c r="CM157" i="1"/>
  <c r="CN157" i="1"/>
  <c r="CO157" i="1"/>
  <c r="CP157" i="1"/>
  <c r="CQ157" i="1"/>
  <c r="CR157" i="1"/>
  <c r="CT157" i="1"/>
  <c r="CU157" i="1"/>
  <c r="CV157" i="1"/>
  <c r="CW157" i="1"/>
  <c r="CX157" i="1"/>
  <c r="CY157" i="1"/>
  <c r="CZ157" i="1"/>
  <c r="DA157" i="1"/>
  <c r="DB157" i="1"/>
  <c r="DC157" i="1"/>
  <c r="DD157" i="1"/>
  <c r="DE157" i="1"/>
  <c r="DF157" i="1"/>
  <c r="DG157" i="1"/>
  <c r="DH157" i="1"/>
  <c r="DI157" i="1"/>
  <c r="DJ157" i="1"/>
  <c r="DK157" i="1"/>
  <c r="DL157" i="1"/>
  <c r="DM157" i="1"/>
  <c r="DN157" i="1"/>
  <c r="DO157" i="1"/>
  <c r="DP157" i="1"/>
  <c r="DQ157" i="1"/>
  <c r="DR157" i="1"/>
  <c r="DS157" i="1"/>
  <c r="DT157" i="1"/>
  <c r="DU157" i="1"/>
  <c r="DV157" i="1"/>
  <c r="DW157" i="1"/>
  <c r="DX157" i="1"/>
  <c r="DY157" i="1"/>
  <c r="DZ157" i="1"/>
  <c r="EA157" i="1"/>
  <c r="EB157" i="1"/>
  <c r="EC157" i="1"/>
  <c r="ED157" i="1"/>
  <c r="EE157" i="1"/>
  <c r="EF157" i="1"/>
  <c r="EG157" i="1"/>
  <c r="EH157" i="1"/>
  <c r="EI157" i="1"/>
  <c r="EJ157" i="1"/>
  <c r="EK157" i="1"/>
  <c r="EL157" i="1"/>
  <c r="EM157" i="1"/>
  <c r="EN157" i="1"/>
  <c r="EO157" i="1"/>
  <c r="EP157" i="1"/>
  <c r="EQ157" i="1"/>
  <c r="ER157" i="1"/>
  <c r="ES157" i="1"/>
  <c r="ET157" i="1"/>
  <c r="EU157" i="1"/>
  <c r="EV157" i="1"/>
  <c r="EW157" i="1"/>
  <c r="EX157" i="1"/>
  <c r="EY157" i="1"/>
  <c r="EZ157" i="1"/>
  <c r="FA157" i="1"/>
  <c r="FB157" i="1"/>
  <c r="FC157" i="1"/>
  <c r="FD157" i="1"/>
  <c r="FE157" i="1"/>
  <c r="FF157" i="1"/>
  <c r="FG157" i="1"/>
  <c r="FH157" i="1"/>
  <c r="H157" i="1"/>
  <c r="H162" i="1"/>
  <c r="H132" i="1"/>
  <c r="H133" i="1"/>
  <c r="H134" i="1"/>
  <c r="H135" i="1"/>
  <c r="H149" i="1"/>
  <c r="CR148" i="1"/>
  <c r="CQ148" i="1"/>
  <c r="CP148" i="1"/>
  <c r="CO148" i="1"/>
  <c r="CN148" i="1"/>
  <c r="CM148" i="1"/>
  <c r="CL148" i="1"/>
  <c r="CK148" i="1"/>
  <c r="CJ148" i="1"/>
  <c r="CI148" i="1"/>
  <c r="CH148" i="1"/>
  <c r="CG148" i="1"/>
  <c r="CF148" i="1"/>
  <c r="CE148" i="1"/>
  <c r="CD148" i="1"/>
  <c r="CC148" i="1"/>
  <c r="CB148" i="1"/>
  <c r="CA148" i="1"/>
  <c r="BZ148" i="1"/>
  <c r="BY148" i="1"/>
  <c r="BX148" i="1"/>
  <c r="BW148" i="1"/>
  <c r="BV148" i="1"/>
  <c r="BU148" i="1"/>
  <c r="BT148" i="1"/>
  <c r="BS148" i="1"/>
  <c r="BR148" i="1"/>
  <c r="BQ148" i="1"/>
  <c r="BP148" i="1"/>
  <c r="BO148" i="1"/>
  <c r="BN148" i="1"/>
  <c r="BM148" i="1"/>
  <c r="BL148" i="1"/>
  <c r="BK148" i="1"/>
  <c r="BJ148" i="1"/>
  <c r="BI148" i="1"/>
  <c r="BH148" i="1"/>
  <c r="BG148" i="1"/>
  <c r="BF148" i="1"/>
  <c r="BE148" i="1"/>
  <c r="BD148" i="1"/>
  <c r="BC148" i="1"/>
  <c r="BB148" i="1"/>
  <c r="BA148" i="1"/>
  <c r="AZ148" i="1"/>
  <c r="AY148" i="1"/>
  <c r="AX148" i="1"/>
  <c r="AW148" i="1"/>
  <c r="AV148" i="1"/>
  <c r="AU148" i="1"/>
  <c r="AT148" i="1"/>
  <c r="AS148" i="1"/>
  <c r="AR148" i="1"/>
  <c r="AQ148" i="1"/>
  <c r="AP148" i="1"/>
  <c r="AO148" i="1"/>
  <c r="AN148" i="1"/>
  <c r="AM148" i="1"/>
  <c r="AL148" i="1"/>
  <c r="AK148" i="1"/>
  <c r="AJ148" i="1"/>
  <c r="AI148" i="1"/>
  <c r="AH148" i="1"/>
  <c r="AG148" i="1"/>
  <c r="AF148" i="1"/>
  <c r="AE148" i="1"/>
  <c r="AD148" i="1"/>
  <c r="AC148" i="1"/>
  <c r="AB148" i="1"/>
  <c r="AA148" i="1"/>
  <c r="Z148" i="1"/>
  <c r="Y148" i="1"/>
  <c r="X148" i="1"/>
  <c r="W148" i="1"/>
  <c r="V148" i="1"/>
  <c r="U148" i="1"/>
  <c r="T148" i="1"/>
  <c r="S148" i="1"/>
  <c r="R148" i="1"/>
  <c r="Q148" i="1"/>
  <c r="P148" i="1"/>
  <c r="O148" i="1"/>
  <c r="N148" i="1"/>
  <c r="M148" i="1"/>
  <c r="L148" i="1"/>
  <c r="K148" i="1"/>
  <c r="J148" i="1"/>
  <c r="I148" i="1"/>
  <c r="H147" i="1"/>
  <c r="CR146" i="1"/>
  <c r="CQ146" i="1"/>
  <c r="CP146" i="1"/>
  <c r="CO146" i="1"/>
  <c r="CN146" i="1"/>
  <c r="CM146" i="1"/>
  <c r="CL146" i="1"/>
  <c r="CK146" i="1"/>
  <c r="CJ146" i="1"/>
  <c r="CI146" i="1"/>
  <c r="CH146" i="1"/>
  <c r="CG146" i="1"/>
  <c r="CF146" i="1"/>
  <c r="CE146" i="1"/>
  <c r="CD146" i="1"/>
  <c r="CC146" i="1"/>
  <c r="CB146" i="1"/>
  <c r="CA146" i="1"/>
  <c r="BZ146" i="1"/>
  <c r="BY146" i="1"/>
  <c r="BX146" i="1"/>
  <c r="BW146" i="1"/>
  <c r="BV146" i="1"/>
  <c r="BU146" i="1"/>
  <c r="BT146" i="1"/>
  <c r="BS146" i="1"/>
  <c r="BR146" i="1"/>
  <c r="BQ146" i="1"/>
  <c r="BP146" i="1"/>
  <c r="BO146" i="1"/>
  <c r="BN146" i="1"/>
  <c r="BM146" i="1"/>
  <c r="BL146" i="1"/>
  <c r="BK146" i="1"/>
  <c r="BJ146" i="1"/>
  <c r="BI146" i="1"/>
  <c r="BH146" i="1"/>
  <c r="BG146" i="1"/>
  <c r="BF146" i="1"/>
  <c r="BE146" i="1"/>
  <c r="BD146" i="1"/>
  <c r="BC146" i="1"/>
  <c r="BB146" i="1"/>
  <c r="BA146" i="1"/>
  <c r="AZ146" i="1"/>
  <c r="AY146" i="1"/>
  <c r="AX146" i="1"/>
  <c r="AW146" i="1"/>
  <c r="AV146" i="1"/>
  <c r="AU146" i="1"/>
  <c r="AT146" i="1"/>
  <c r="AS146" i="1"/>
  <c r="AR146" i="1"/>
  <c r="AQ146" i="1"/>
  <c r="AP146" i="1"/>
  <c r="AO146" i="1"/>
  <c r="AN146" i="1"/>
  <c r="AM146" i="1"/>
  <c r="AL146" i="1"/>
  <c r="AK146" i="1"/>
  <c r="AJ146" i="1"/>
  <c r="AI146" i="1"/>
  <c r="AH146" i="1"/>
  <c r="AG146" i="1"/>
  <c r="AF146" i="1"/>
  <c r="AE146" i="1"/>
  <c r="AD146" i="1"/>
  <c r="AC146" i="1"/>
  <c r="AB146" i="1"/>
  <c r="AA146" i="1"/>
  <c r="Z146" i="1"/>
  <c r="Y146" i="1"/>
  <c r="X146" i="1"/>
  <c r="W146" i="1"/>
  <c r="V146" i="1"/>
  <c r="U146" i="1"/>
  <c r="T146" i="1"/>
  <c r="S146" i="1"/>
  <c r="R146" i="1"/>
  <c r="Q146" i="1"/>
  <c r="P146" i="1"/>
  <c r="O146" i="1"/>
  <c r="N146" i="1"/>
  <c r="M146" i="1"/>
  <c r="L146" i="1"/>
  <c r="K146" i="1"/>
  <c r="J146" i="1"/>
  <c r="I146" i="1"/>
  <c r="CR145" i="1"/>
  <c r="CQ145" i="1"/>
  <c r="CP145" i="1"/>
  <c r="CO145" i="1"/>
  <c r="CN145" i="1"/>
  <c r="CM145" i="1"/>
  <c r="CL145" i="1"/>
  <c r="CK145" i="1"/>
  <c r="CJ145" i="1"/>
  <c r="CI145" i="1"/>
  <c r="CH145" i="1"/>
  <c r="CG145" i="1"/>
  <c r="CF145" i="1"/>
  <c r="CE145" i="1"/>
  <c r="CD145" i="1"/>
  <c r="CC145" i="1"/>
  <c r="CB145" i="1"/>
  <c r="CA145" i="1"/>
  <c r="BZ145" i="1"/>
  <c r="BX145" i="1"/>
  <c r="BW145" i="1"/>
  <c r="BV145" i="1"/>
  <c r="BU145" i="1"/>
  <c r="BT145" i="1"/>
  <c r="BS145" i="1"/>
  <c r="BR145" i="1"/>
  <c r="BQ145" i="1"/>
  <c r="BP145" i="1"/>
  <c r="BO145" i="1"/>
  <c r="BN145" i="1"/>
  <c r="BM145" i="1"/>
  <c r="BL145" i="1"/>
  <c r="BK145" i="1"/>
  <c r="BJ145" i="1"/>
  <c r="BI145" i="1"/>
  <c r="BH145" i="1"/>
  <c r="BG145" i="1"/>
  <c r="BF145" i="1"/>
  <c r="BE145" i="1"/>
  <c r="BD145" i="1"/>
  <c r="BC145" i="1"/>
  <c r="BB145" i="1"/>
  <c r="BA145" i="1"/>
  <c r="AZ145" i="1"/>
  <c r="AY145" i="1"/>
  <c r="AX145" i="1"/>
  <c r="AW145" i="1"/>
  <c r="AV145" i="1"/>
  <c r="AU145" i="1"/>
  <c r="AT145" i="1"/>
  <c r="AS145" i="1"/>
  <c r="AR145" i="1"/>
  <c r="AQ145" i="1"/>
  <c r="AP145" i="1"/>
  <c r="AO145" i="1"/>
  <c r="AN145" i="1"/>
  <c r="AM145" i="1"/>
  <c r="AL145" i="1"/>
  <c r="AK145" i="1"/>
  <c r="AJ145" i="1"/>
  <c r="AI145" i="1"/>
  <c r="AH145" i="1"/>
  <c r="AG145" i="1"/>
  <c r="AF145" i="1"/>
  <c r="AE145" i="1"/>
  <c r="AD145" i="1"/>
  <c r="AC145" i="1"/>
  <c r="AB145" i="1"/>
  <c r="AA145" i="1"/>
  <c r="Z145" i="1"/>
  <c r="Y145" i="1"/>
  <c r="X145" i="1"/>
  <c r="W145" i="1"/>
  <c r="V145" i="1"/>
  <c r="U145" i="1"/>
  <c r="T145" i="1"/>
  <c r="S145" i="1"/>
  <c r="R145" i="1"/>
  <c r="Q145" i="1"/>
  <c r="P145" i="1"/>
  <c r="O145" i="1"/>
  <c r="N145" i="1"/>
  <c r="M145" i="1"/>
  <c r="L145" i="1"/>
  <c r="K145" i="1"/>
  <c r="J145" i="1"/>
  <c r="I145" i="1"/>
  <c r="H144" i="1"/>
  <c r="H143" i="1"/>
  <c r="H142" i="1"/>
  <c r="H141" i="1"/>
  <c r="H140" i="1"/>
  <c r="H138" i="1"/>
  <c r="H137" i="1"/>
  <c r="H136" i="1"/>
  <c r="FH131" i="1"/>
  <c r="FG131" i="1"/>
  <c r="FF131" i="1"/>
  <c r="FE131" i="1"/>
  <c r="FD131" i="1"/>
  <c r="FC131" i="1"/>
  <c r="FB131" i="1"/>
  <c r="FA131" i="1"/>
  <c r="EZ131" i="1"/>
  <c r="EY131" i="1"/>
  <c r="EX131" i="1"/>
  <c r="EW131" i="1"/>
  <c r="EV131" i="1"/>
  <c r="EU131" i="1"/>
  <c r="ET131" i="1"/>
  <c r="ES131" i="1"/>
  <c r="ER131" i="1"/>
  <c r="EQ131" i="1"/>
  <c r="EP131" i="1"/>
  <c r="EO131" i="1"/>
  <c r="EN131" i="1"/>
  <c r="EM131" i="1"/>
  <c r="EL131" i="1"/>
  <c r="EK131" i="1"/>
  <c r="EJ131" i="1"/>
  <c r="EI131" i="1"/>
  <c r="EH131" i="1"/>
  <c r="EG131" i="1"/>
  <c r="EF131" i="1"/>
  <c r="EE131" i="1"/>
  <c r="ED131" i="1"/>
  <c r="EC131" i="1"/>
  <c r="EB131" i="1"/>
  <c r="EA131" i="1"/>
  <c r="DZ131" i="1"/>
  <c r="DY131" i="1"/>
  <c r="DX131" i="1"/>
  <c r="DW131" i="1"/>
  <c r="DV131" i="1"/>
  <c r="DU131" i="1"/>
  <c r="DT131" i="1"/>
  <c r="DS131" i="1"/>
  <c r="DR131" i="1"/>
  <c r="DQ131" i="1"/>
  <c r="DP131" i="1"/>
  <c r="DO131" i="1"/>
  <c r="DN131" i="1"/>
  <c r="DM131" i="1"/>
  <c r="DL131" i="1"/>
  <c r="DK131" i="1"/>
  <c r="DJ131" i="1"/>
  <c r="DI131" i="1"/>
  <c r="DH131" i="1"/>
  <c r="DG131" i="1"/>
  <c r="DF131" i="1"/>
  <c r="DE131" i="1"/>
  <c r="DD131" i="1"/>
  <c r="DC131" i="1"/>
  <c r="DB131" i="1"/>
  <c r="DA131" i="1"/>
  <c r="CZ131" i="1"/>
  <c r="CY131" i="1"/>
  <c r="CX131" i="1"/>
  <c r="CW131" i="1"/>
  <c r="CV131" i="1"/>
  <c r="CU131" i="1"/>
  <c r="CT131" i="1"/>
  <c r="CR131" i="1"/>
  <c r="CQ131" i="1"/>
  <c r="CP131" i="1"/>
  <c r="CO131" i="1"/>
  <c r="CN131" i="1"/>
  <c r="CM131" i="1"/>
  <c r="CL131" i="1"/>
  <c r="CK131" i="1"/>
  <c r="CJ131" i="1"/>
  <c r="CI131" i="1"/>
  <c r="CH131" i="1"/>
  <c r="CG131" i="1"/>
  <c r="CF131" i="1"/>
  <c r="CE131" i="1"/>
  <c r="CD131" i="1"/>
  <c r="CC131" i="1"/>
  <c r="CB131" i="1"/>
  <c r="CA131" i="1"/>
  <c r="BZ131" i="1"/>
  <c r="BY131" i="1"/>
  <c r="BX131" i="1"/>
  <c r="BW131" i="1"/>
  <c r="BV131" i="1"/>
  <c r="BU131" i="1"/>
  <c r="BT131" i="1"/>
  <c r="BS131" i="1"/>
  <c r="BR131" i="1"/>
  <c r="BQ131" i="1"/>
  <c r="BP131" i="1"/>
  <c r="BO131" i="1"/>
  <c r="BN131" i="1"/>
  <c r="BM131" i="1"/>
  <c r="BL131" i="1"/>
  <c r="BK131" i="1"/>
  <c r="BJ131" i="1"/>
  <c r="BI131" i="1"/>
  <c r="BH131" i="1"/>
  <c r="BG131" i="1"/>
  <c r="BF131" i="1"/>
  <c r="BE131" i="1"/>
  <c r="BD131" i="1"/>
  <c r="BC131" i="1"/>
  <c r="BB131" i="1"/>
  <c r="BA131" i="1"/>
  <c r="AZ131" i="1"/>
  <c r="AY131" i="1"/>
  <c r="AX131" i="1"/>
  <c r="AW131" i="1"/>
  <c r="AV131" i="1"/>
  <c r="AU131" i="1"/>
  <c r="AT131" i="1"/>
  <c r="AS131" i="1"/>
  <c r="AR131" i="1"/>
  <c r="AQ131" i="1"/>
  <c r="AP131" i="1"/>
  <c r="AO131" i="1"/>
  <c r="AN131" i="1"/>
  <c r="AM131" i="1"/>
  <c r="AL131" i="1"/>
  <c r="AK131" i="1"/>
  <c r="AJ131" i="1"/>
  <c r="AI131" i="1"/>
  <c r="AH131" i="1"/>
  <c r="AG131" i="1"/>
  <c r="AF131" i="1"/>
  <c r="AE131" i="1"/>
  <c r="AD131" i="1"/>
  <c r="AC131" i="1"/>
  <c r="AB131" i="1"/>
  <c r="AA131" i="1"/>
  <c r="Z131" i="1"/>
  <c r="Y131" i="1"/>
  <c r="X131" i="1"/>
  <c r="W131" i="1"/>
  <c r="V131" i="1"/>
  <c r="U131" i="1"/>
  <c r="T131" i="1"/>
  <c r="S131" i="1"/>
  <c r="R131" i="1"/>
  <c r="Q131" i="1"/>
  <c r="P131" i="1"/>
  <c r="O131" i="1"/>
  <c r="N131" i="1"/>
  <c r="M131" i="1"/>
  <c r="L131" i="1"/>
  <c r="K131" i="1"/>
  <c r="J131" i="1"/>
  <c r="I131" i="1"/>
  <c r="EK310" i="1" l="1"/>
  <c r="EL311" i="1"/>
  <c r="EV283" i="1"/>
  <c r="EW284" i="1"/>
  <c r="H233" i="1"/>
  <c r="I233" i="1"/>
  <c r="AM150" i="1"/>
  <c r="BC150" i="1"/>
  <c r="X150" i="1"/>
  <c r="AN150" i="1"/>
  <c r="BD150" i="1"/>
  <c r="BT150" i="1"/>
  <c r="CK150" i="1"/>
  <c r="Q150" i="1"/>
  <c r="AG150" i="1"/>
  <c r="AW150" i="1"/>
  <c r="BM150" i="1"/>
  <c r="CC150" i="1"/>
  <c r="Y150" i="1"/>
  <c r="BE150" i="1"/>
  <c r="BU150" i="1"/>
  <c r="J150" i="1"/>
  <c r="BF150" i="1"/>
  <c r="I150" i="1"/>
  <c r="AO150" i="1"/>
  <c r="CL150" i="1"/>
  <c r="BV150" i="1"/>
  <c r="Z150" i="1"/>
  <c r="AP150" i="1"/>
  <c r="R150" i="1"/>
  <c r="AH150" i="1"/>
  <c r="AX150" i="1"/>
  <c r="BN150" i="1"/>
  <c r="CD150" i="1"/>
  <c r="CE150" i="1"/>
  <c r="W150" i="1"/>
  <c r="BS150" i="1"/>
  <c r="CI150" i="1"/>
  <c r="CJ150" i="1"/>
  <c r="H131" i="1"/>
  <c r="H148" i="1"/>
  <c r="K150" i="1"/>
  <c r="AA150" i="1"/>
  <c r="AQ150" i="1"/>
  <c r="BG150" i="1"/>
  <c r="BW150" i="1"/>
  <c r="CM150" i="1"/>
  <c r="AI150" i="1"/>
  <c r="AJ150" i="1"/>
  <c r="CG150" i="1"/>
  <c r="AK150" i="1"/>
  <c r="CH150" i="1"/>
  <c r="V150" i="1"/>
  <c r="AL150" i="1"/>
  <c r="BB150" i="1"/>
  <c r="BR150" i="1"/>
  <c r="O150" i="1"/>
  <c r="AE150" i="1"/>
  <c r="AU150" i="1"/>
  <c r="BK150" i="1"/>
  <c r="CA150" i="1"/>
  <c r="CQ150" i="1"/>
  <c r="S150" i="1"/>
  <c r="AY150" i="1"/>
  <c r="BO150" i="1"/>
  <c r="CF150" i="1"/>
  <c r="L150" i="1"/>
  <c r="AB150" i="1"/>
  <c r="AR150" i="1"/>
  <c r="BH150" i="1"/>
  <c r="BX150" i="1"/>
  <c r="CN150" i="1"/>
  <c r="T150" i="1"/>
  <c r="AZ150" i="1"/>
  <c r="BP150" i="1"/>
  <c r="M150" i="1"/>
  <c r="AC150" i="1"/>
  <c r="AS150" i="1"/>
  <c r="BI150" i="1"/>
  <c r="BY150" i="1"/>
  <c r="CO150" i="1"/>
  <c r="U150" i="1"/>
  <c r="BA150" i="1"/>
  <c r="BQ150" i="1"/>
  <c r="N150" i="1"/>
  <c r="AD150" i="1"/>
  <c r="AT150" i="1"/>
  <c r="BJ150" i="1"/>
  <c r="BZ150" i="1"/>
  <c r="CP150" i="1"/>
  <c r="P150" i="1"/>
  <c r="AF150" i="1"/>
  <c r="AV150" i="1"/>
  <c r="BL150" i="1"/>
  <c r="CB150" i="1"/>
  <c r="CR150" i="1"/>
  <c r="H146" i="1"/>
  <c r="H145" i="1"/>
  <c r="EJ310" i="1" l="1"/>
  <c r="EK311" i="1"/>
  <c r="EU283" i="1"/>
  <c r="EV284" i="1"/>
  <c r="H150" i="1"/>
  <c r="EJ311" i="1" l="1"/>
  <c r="EI310" i="1"/>
  <c r="ET283" i="1"/>
  <c r="EU284" i="1"/>
  <c r="AQ119" i="1"/>
  <c r="AK119" i="1"/>
  <c r="AG119" i="1"/>
  <c r="AD119" i="1"/>
  <c r="AB119" i="1"/>
  <c r="FH125" i="1"/>
  <c r="FH126" i="1" s="1"/>
  <c r="FG125" i="1"/>
  <c r="FG126" i="1" s="1"/>
  <c r="FF125" i="1"/>
  <c r="FF126" i="1" s="1"/>
  <c r="FE125" i="1"/>
  <c r="FE126" i="1" s="1"/>
  <c r="FD125" i="1"/>
  <c r="FD126" i="1" s="1"/>
  <c r="FC125" i="1"/>
  <c r="FC126" i="1" s="1"/>
  <c r="FB125" i="1"/>
  <c r="FB126" i="1" s="1"/>
  <c r="FA125" i="1"/>
  <c r="FA126" i="1" s="1"/>
  <c r="EZ125" i="1"/>
  <c r="EZ126" i="1" s="1"/>
  <c r="EY125" i="1"/>
  <c r="EY126" i="1" s="1"/>
  <c r="EX125" i="1"/>
  <c r="EX126" i="1" s="1"/>
  <c r="EW125" i="1"/>
  <c r="EW126" i="1" s="1"/>
  <c r="EV125" i="1"/>
  <c r="EV126" i="1" s="1"/>
  <c r="EU125" i="1"/>
  <c r="EU126" i="1" s="1"/>
  <c r="ET125" i="1"/>
  <c r="ET126" i="1" s="1"/>
  <c r="ES125" i="1"/>
  <c r="ES126" i="1" s="1"/>
  <c r="ER125" i="1"/>
  <c r="ER126" i="1" s="1"/>
  <c r="EQ125" i="1"/>
  <c r="EQ126" i="1" s="1"/>
  <c r="EP125" i="1"/>
  <c r="EP126" i="1" s="1"/>
  <c r="EO125" i="1"/>
  <c r="EO126" i="1" s="1"/>
  <c r="EN125" i="1"/>
  <c r="EN126" i="1" s="1"/>
  <c r="EM125" i="1"/>
  <c r="EM126" i="1" s="1"/>
  <c r="EL125" i="1"/>
  <c r="EL126" i="1" s="1"/>
  <c r="EK125" i="1"/>
  <c r="EK126" i="1" s="1"/>
  <c r="EJ125" i="1"/>
  <c r="EJ126" i="1" s="1"/>
  <c r="EI125" i="1"/>
  <c r="EI126" i="1" s="1"/>
  <c r="EH125" i="1"/>
  <c r="EH126" i="1" s="1"/>
  <c r="EG125" i="1"/>
  <c r="EG126" i="1" s="1"/>
  <c r="EF125" i="1"/>
  <c r="EF126" i="1" s="1"/>
  <c r="EE125" i="1"/>
  <c r="EE126" i="1" s="1"/>
  <c r="ED125" i="1"/>
  <c r="ED126" i="1" s="1"/>
  <c r="EC125" i="1"/>
  <c r="EC126" i="1" s="1"/>
  <c r="EB125" i="1"/>
  <c r="EB126" i="1" s="1"/>
  <c r="EA125" i="1"/>
  <c r="EA126" i="1" s="1"/>
  <c r="DZ125" i="1"/>
  <c r="DZ126" i="1" s="1"/>
  <c r="DY125" i="1"/>
  <c r="DY126" i="1" s="1"/>
  <c r="DX125" i="1"/>
  <c r="DX126" i="1" s="1"/>
  <c r="DW125" i="1"/>
  <c r="DW126" i="1" s="1"/>
  <c r="DV125" i="1"/>
  <c r="DV126" i="1" s="1"/>
  <c r="DU125" i="1"/>
  <c r="DU126" i="1" s="1"/>
  <c r="DT125" i="1"/>
  <c r="DT126" i="1" s="1"/>
  <c r="DS125" i="1"/>
  <c r="DS126" i="1" s="1"/>
  <c r="DR125" i="1"/>
  <c r="DR126" i="1" s="1"/>
  <c r="DQ125" i="1"/>
  <c r="DQ126" i="1" s="1"/>
  <c r="DP125" i="1"/>
  <c r="DP126" i="1" s="1"/>
  <c r="DO125" i="1"/>
  <c r="DO126" i="1" s="1"/>
  <c r="DN125" i="1"/>
  <c r="DN126" i="1" s="1"/>
  <c r="DM125" i="1"/>
  <c r="DM126" i="1" s="1"/>
  <c r="DL125" i="1"/>
  <c r="DL126" i="1" s="1"/>
  <c r="DK125" i="1"/>
  <c r="DK126" i="1" s="1"/>
  <c r="DJ125" i="1"/>
  <c r="DJ126" i="1" s="1"/>
  <c r="DI125" i="1"/>
  <c r="DI126" i="1" s="1"/>
  <c r="DH125" i="1"/>
  <c r="DH126" i="1" s="1"/>
  <c r="DG125" i="1"/>
  <c r="DG126" i="1" s="1"/>
  <c r="DF125" i="1"/>
  <c r="DF126" i="1" s="1"/>
  <c r="DE125" i="1"/>
  <c r="DE126" i="1" s="1"/>
  <c r="DD125" i="1"/>
  <c r="DD126" i="1" s="1"/>
  <c r="DC125" i="1"/>
  <c r="DC126" i="1" s="1"/>
  <c r="DB125" i="1"/>
  <c r="DB126" i="1" s="1"/>
  <c r="DA125" i="1"/>
  <c r="DA126" i="1" s="1"/>
  <c r="CZ125" i="1"/>
  <c r="CZ126" i="1" s="1"/>
  <c r="CY125" i="1"/>
  <c r="CY126" i="1" s="1"/>
  <c r="CX125" i="1"/>
  <c r="CX126" i="1" s="1"/>
  <c r="CW125" i="1"/>
  <c r="CW126" i="1" s="1"/>
  <c r="CV125" i="1"/>
  <c r="CV126" i="1" s="1"/>
  <c r="CU125" i="1"/>
  <c r="CU126" i="1" s="1"/>
  <c r="CT125" i="1"/>
  <c r="CT126" i="1" s="1"/>
  <c r="CR125" i="1"/>
  <c r="CR126" i="1" s="1"/>
  <c r="CQ125" i="1"/>
  <c r="CQ126" i="1" s="1"/>
  <c r="CP125" i="1"/>
  <c r="CP126" i="1" s="1"/>
  <c r="CO125" i="1"/>
  <c r="CO126" i="1" s="1"/>
  <c r="CN125" i="1"/>
  <c r="CN126" i="1" s="1"/>
  <c r="CM125" i="1"/>
  <c r="CM126" i="1" s="1"/>
  <c r="CL125" i="1"/>
  <c r="CL126" i="1" s="1"/>
  <c r="CK125" i="1"/>
  <c r="CK126" i="1" s="1"/>
  <c r="CJ125" i="1"/>
  <c r="CJ126" i="1" s="1"/>
  <c r="CI125" i="1"/>
  <c r="CI126" i="1" s="1"/>
  <c r="CH125" i="1"/>
  <c r="CH126" i="1" s="1"/>
  <c r="CG125" i="1"/>
  <c r="CG126" i="1" s="1"/>
  <c r="CF125" i="1"/>
  <c r="CF126" i="1" s="1"/>
  <c r="CE125" i="1"/>
  <c r="CE126" i="1" s="1"/>
  <c r="CD125" i="1"/>
  <c r="CD126" i="1" s="1"/>
  <c r="CC125" i="1"/>
  <c r="CC126" i="1" s="1"/>
  <c r="CB125" i="1"/>
  <c r="CB126" i="1" s="1"/>
  <c r="CA125" i="1"/>
  <c r="CA126" i="1" s="1"/>
  <c r="BZ125" i="1"/>
  <c r="BZ126" i="1" s="1"/>
  <c r="BY125" i="1"/>
  <c r="BY126" i="1" s="1"/>
  <c r="BX125" i="1"/>
  <c r="BX126" i="1" s="1"/>
  <c r="BW125" i="1"/>
  <c r="BW126" i="1" s="1"/>
  <c r="BV125" i="1"/>
  <c r="BV126" i="1" s="1"/>
  <c r="BU125" i="1"/>
  <c r="BU126" i="1" s="1"/>
  <c r="BT125" i="1"/>
  <c r="BT126" i="1" s="1"/>
  <c r="BS125" i="1"/>
  <c r="BS126" i="1" s="1"/>
  <c r="BR125" i="1"/>
  <c r="BR126" i="1" s="1"/>
  <c r="BQ125" i="1"/>
  <c r="BQ126" i="1" s="1"/>
  <c r="BP125" i="1"/>
  <c r="BP126" i="1" s="1"/>
  <c r="BO125" i="1"/>
  <c r="BO126" i="1" s="1"/>
  <c r="BN125" i="1"/>
  <c r="BN126" i="1" s="1"/>
  <c r="BM125" i="1"/>
  <c r="BM126" i="1" s="1"/>
  <c r="BL125" i="1"/>
  <c r="BL126" i="1" s="1"/>
  <c r="BK125" i="1"/>
  <c r="BK126" i="1" s="1"/>
  <c r="BJ125" i="1"/>
  <c r="BJ126" i="1" s="1"/>
  <c r="BI125" i="1"/>
  <c r="BI126" i="1" s="1"/>
  <c r="BH125" i="1"/>
  <c r="BH126" i="1" s="1"/>
  <c r="BG125" i="1"/>
  <c r="BG126" i="1" s="1"/>
  <c r="BF125" i="1"/>
  <c r="BF126" i="1" s="1"/>
  <c r="BE125" i="1"/>
  <c r="BE126" i="1" s="1"/>
  <c r="BD125" i="1"/>
  <c r="BD126" i="1" s="1"/>
  <c r="BC125" i="1"/>
  <c r="BC126" i="1" s="1"/>
  <c r="BB125" i="1"/>
  <c r="BB126" i="1" s="1"/>
  <c r="BA125" i="1"/>
  <c r="BA126" i="1" s="1"/>
  <c r="AZ125" i="1"/>
  <c r="AZ126" i="1" s="1"/>
  <c r="AY125" i="1"/>
  <c r="AY126" i="1" s="1"/>
  <c r="AX125" i="1"/>
  <c r="AX126" i="1" s="1"/>
  <c r="AW125" i="1"/>
  <c r="AW126" i="1" s="1"/>
  <c r="AV125" i="1"/>
  <c r="AV126" i="1" s="1"/>
  <c r="AU125" i="1"/>
  <c r="AU126" i="1" s="1"/>
  <c r="AT125" i="1"/>
  <c r="AT126" i="1" s="1"/>
  <c r="AS125" i="1"/>
  <c r="AS126" i="1" s="1"/>
  <c r="AR125" i="1"/>
  <c r="AR126" i="1" s="1"/>
  <c r="AQ125" i="1"/>
  <c r="AQ126" i="1" s="1"/>
  <c r="AP125" i="1"/>
  <c r="AP126" i="1" s="1"/>
  <c r="AO125" i="1"/>
  <c r="AO126" i="1" s="1"/>
  <c r="AN125" i="1"/>
  <c r="AN126" i="1" s="1"/>
  <c r="AM125" i="1"/>
  <c r="AM126" i="1" s="1"/>
  <c r="AL125" i="1"/>
  <c r="AL126" i="1" s="1"/>
  <c r="AK125" i="1"/>
  <c r="AK126" i="1" s="1"/>
  <c r="AJ125" i="1"/>
  <c r="AJ126" i="1" s="1"/>
  <c r="AI125" i="1"/>
  <c r="AI126" i="1" s="1"/>
  <c r="AH125" i="1"/>
  <c r="AH126" i="1" s="1"/>
  <c r="AG125" i="1"/>
  <c r="AG126" i="1" s="1"/>
  <c r="AF125" i="1"/>
  <c r="AF126" i="1" s="1"/>
  <c r="AE125" i="1"/>
  <c r="AE126" i="1" s="1"/>
  <c r="AD125" i="1"/>
  <c r="AD126" i="1" s="1"/>
  <c r="AC125" i="1"/>
  <c r="AC126" i="1" s="1"/>
  <c r="AB125" i="1"/>
  <c r="AB126" i="1" s="1"/>
  <c r="AA125" i="1"/>
  <c r="AA126" i="1" s="1"/>
  <c r="Z125" i="1"/>
  <c r="Z126" i="1" s="1"/>
  <c r="Y125" i="1"/>
  <c r="Y126" i="1" s="1"/>
  <c r="X125" i="1"/>
  <c r="X126" i="1" s="1"/>
  <c r="W125" i="1"/>
  <c r="W126" i="1" s="1"/>
  <c r="V125" i="1"/>
  <c r="V126" i="1" s="1"/>
  <c r="U125" i="1"/>
  <c r="U126" i="1" s="1"/>
  <c r="T125" i="1"/>
  <c r="T126" i="1" s="1"/>
  <c r="S125" i="1"/>
  <c r="S126" i="1" s="1"/>
  <c r="R125" i="1"/>
  <c r="R126" i="1" s="1"/>
  <c r="Q125" i="1"/>
  <c r="Q126" i="1" s="1"/>
  <c r="P125" i="1"/>
  <c r="P126" i="1" s="1"/>
  <c r="O125" i="1"/>
  <c r="O126" i="1" s="1"/>
  <c r="N125" i="1"/>
  <c r="N126" i="1" s="1"/>
  <c r="M125" i="1"/>
  <c r="M126" i="1" s="1"/>
  <c r="L125" i="1"/>
  <c r="L126" i="1" s="1"/>
  <c r="K125" i="1"/>
  <c r="K126" i="1" s="1"/>
  <c r="J125" i="1"/>
  <c r="J126" i="1" s="1"/>
  <c r="I125" i="1"/>
  <c r="CD124" i="1"/>
  <c r="BU124" i="1"/>
  <c r="BJ124" i="1"/>
  <c r="BA124" i="1"/>
  <c r="AX124" i="1"/>
  <c r="AV124" i="1"/>
  <c r="AS124" i="1"/>
  <c r="AP124" i="1"/>
  <c r="AO124" i="1"/>
  <c r="AN124" i="1"/>
  <c r="AM124" i="1"/>
  <c r="AJ124" i="1"/>
  <c r="AI124" i="1"/>
  <c r="AH124" i="1"/>
  <c r="AF124" i="1"/>
  <c r="AE124" i="1"/>
  <c r="S124" i="1"/>
  <c r="P124" i="1"/>
  <c r="O124" i="1"/>
  <c r="CP119" i="1"/>
  <c r="CO119" i="1"/>
  <c r="CN119" i="1"/>
  <c r="CM119" i="1"/>
  <c r="CL119" i="1"/>
  <c r="CJ119" i="1"/>
  <c r="CI119" i="1"/>
  <c r="CH119" i="1"/>
  <c r="CB119" i="1"/>
  <c r="BZ119" i="1"/>
  <c r="BW119" i="1"/>
  <c r="BV119" i="1"/>
  <c r="BT119" i="1"/>
  <c r="BS119" i="1"/>
  <c r="BQ119" i="1"/>
  <c r="BP119" i="1"/>
  <c r="BO119" i="1"/>
  <c r="BN119" i="1"/>
  <c r="BM119" i="1"/>
  <c r="BK119" i="1"/>
  <c r="BI119" i="1"/>
  <c r="BG119" i="1"/>
  <c r="BF119" i="1"/>
  <c r="BE119" i="1"/>
  <c r="BD119" i="1"/>
  <c r="BC119" i="1"/>
  <c r="BB119" i="1"/>
  <c r="AZ119" i="1"/>
  <c r="AW119" i="1"/>
  <c r="AU119" i="1"/>
  <c r="AR119" i="1"/>
  <c r="DA115" i="1"/>
  <c r="DA118" i="1" s="1"/>
  <c r="DA119" i="1" s="1"/>
  <c r="CR115" i="1"/>
  <c r="H111" i="1"/>
  <c r="FH110" i="1"/>
  <c r="FG110" i="1"/>
  <c r="FF110" i="1"/>
  <c r="FE110" i="1"/>
  <c r="FD110" i="1"/>
  <c r="FC110" i="1"/>
  <c r="FB110" i="1"/>
  <c r="FA110" i="1"/>
  <c r="EZ110" i="1"/>
  <c r="EY110" i="1"/>
  <c r="EX110" i="1"/>
  <c r="EW110" i="1"/>
  <c r="EV110" i="1"/>
  <c r="EU110" i="1"/>
  <c r="ET110" i="1"/>
  <c r="ES110" i="1"/>
  <c r="ER110" i="1"/>
  <c r="EQ110" i="1"/>
  <c r="EP110" i="1"/>
  <c r="EO110" i="1"/>
  <c r="EN110" i="1"/>
  <c r="EM110" i="1"/>
  <c r="EL110" i="1"/>
  <c r="EK110" i="1"/>
  <c r="EJ110" i="1"/>
  <c r="EI110" i="1"/>
  <c r="EH110" i="1"/>
  <c r="EG110" i="1"/>
  <c r="EF110" i="1"/>
  <c r="EE110" i="1"/>
  <c r="ED110" i="1"/>
  <c r="EC110" i="1"/>
  <c r="EB110" i="1"/>
  <c r="EA110" i="1"/>
  <c r="DZ110" i="1"/>
  <c r="DY110" i="1"/>
  <c r="DX110" i="1"/>
  <c r="DW110" i="1"/>
  <c r="DV110" i="1"/>
  <c r="DU110" i="1"/>
  <c r="DT110" i="1"/>
  <c r="DS110" i="1"/>
  <c r="DR110" i="1"/>
  <c r="DQ110" i="1"/>
  <c r="DP110" i="1"/>
  <c r="DO110" i="1"/>
  <c r="DN110" i="1"/>
  <c r="DM110" i="1"/>
  <c r="DL110" i="1"/>
  <c r="DK110" i="1"/>
  <c r="DJ110" i="1"/>
  <c r="DI110" i="1"/>
  <c r="DH110" i="1"/>
  <c r="DG110" i="1"/>
  <c r="DF110" i="1"/>
  <c r="DE110" i="1"/>
  <c r="DD110" i="1"/>
  <c r="DC110" i="1"/>
  <c r="DB110" i="1"/>
  <c r="DA110" i="1"/>
  <c r="CZ110" i="1"/>
  <c r="CY110" i="1"/>
  <c r="CX110" i="1"/>
  <c r="CW110" i="1"/>
  <c r="CV110" i="1"/>
  <c r="CU110" i="1"/>
  <c r="CT110" i="1"/>
  <c r="CR110" i="1"/>
  <c r="CQ110" i="1"/>
  <c r="CP110" i="1"/>
  <c r="CO110" i="1"/>
  <c r="CN110" i="1"/>
  <c r="CM110" i="1"/>
  <c r="CL110" i="1"/>
  <c r="CK110" i="1"/>
  <c r="CJ110" i="1"/>
  <c r="CI110" i="1"/>
  <c r="CH110" i="1"/>
  <c r="CG110" i="1"/>
  <c r="CF110" i="1"/>
  <c r="CE110" i="1"/>
  <c r="CD110" i="1"/>
  <c r="CC110" i="1"/>
  <c r="CB110" i="1"/>
  <c r="CA110" i="1"/>
  <c r="BZ110" i="1"/>
  <c r="BY110" i="1"/>
  <c r="BX110" i="1"/>
  <c r="BW110" i="1"/>
  <c r="BV110" i="1"/>
  <c r="BU110" i="1"/>
  <c r="BT110" i="1"/>
  <c r="BS110" i="1"/>
  <c r="BR110" i="1"/>
  <c r="BQ110" i="1"/>
  <c r="BP110" i="1"/>
  <c r="BO110" i="1"/>
  <c r="BN110" i="1"/>
  <c r="BM110" i="1"/>
  <c r="BL110" i="1"/>
  <c r="BK110" i="1"/>
  <c r="BJ110" i="1"/>
  <c r="BI110" i="1"/>
  <c r="BH110" i="1"/>
  <c r="BG110" i="1"/>
  <c r="BF110" i="1"/>
  <c r="BE110" i="1"/>
  <c r="BD110" i="1"/>
  <c r="BC110" i="1"/>
  <c r="BB110" i="1"/>
  <c r="BA110" i="1"/>
  <c r="AZ110" i="1"/>
  <c r="AY110" i="1"/>
  <c r="AX110" i="1"/>
  <c r="AW110" i="1"/>
  <c r="AV110" i="1"/>
  <c r="AU110" i="1"/>
  <c r="AT110" i="1"/>
  <c r="AS110" i="1"/>
  <c r="AR110" i="1"/>
  <c r="AQ110" i="1"/>
  <c r="AP110" i="1"/>
  <c r="AO110" i="1"/>
  <c r="AN110" i="1"/>
  <c r="AM110" i="1"/>
  <c r="AL110" i="1"/>
  <c r="AK110" i="1"/>
  <c r="AJ110" i="1"/>
  <c r="AI110" i="1"/>
  <c r="AH110" i="1"/>
  <c r="AG110" i="1"/>
  <c r="AF110" i="1"/>
  <c r="AE110" i="1"/>
  <c r="AD110" i="1"/>
  <c r="AC110" i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FH109" i="1"/>
  <c r="FG109" i="1"/>
  <c r="FF109" i="1"/>
  <c r="FE109" i="1"/>
  <c r="FD109" i="1"/>
  <c r="FC109" i="1"/>
  <c r="FB109" i="1"/>
  <c r="FA109" i="1"/>
  <c r="EZ109" i="1"/>
  <c r="EY109" i="1"/>
  <c r="EX109" i="1"/>
  <c r="EW109" i="1"/>
  <c r="EV109" i="1"/>
  <c r="EU109" i="1"/>
  <c r="ET109" i="1"/>
  <c r="ES109" i="1"/>
  <c r="ER109" i="1"/>
  <c r="EQ109" i="1"/>
  <c r="EP109" i="1"/>
  <c r="EO109" i="1"/>
  <c r="EN109" i="1"/>
  <c r="EM109" i="1"/>
  <c r="EL109" i="1"/>
  <c r="EK109" i="1"/>
  <c r="EJ109" i="1"/>
  <c r="EI109" i="1"/>
  <c r="EH109" i="1"/>
  <c r="EG109" i="1"/>
  <c r="EF109" i="1"/>
  <c r="EE109" i="1"/>
  <c r="ED109" i="1"/>
  <c r="EC109" i="1"/>
  <c r="EB109" i="1"/>
  <c r="EA109" i="1"/>
  <c r="DZ109" i="1"/>
  <c r="DY109" i="1"/>
  <c r="DX109" i="1"/>
  <c r="DW109" i="1"/>
  <c r="DV109" i="1"/>
  <c r="DU109" i="1"/>
  <c r="DT109" i="1"/>
  <c r="DS109" i="1"/>
  <c r="DR109" i="1"/>
  <c r="DQ109" i="1"/>
  <c r="DP109" i="1"/>
  <c r="DO109" i="1"/>
  <c r="DN109" i="1"/>
  <c r="DM109" i="1"/>
  <c r="DL109" i="1"/>
  <c r="DK109" i="1"/>
  <c r="DJ109" i="1"/>
  <c r="DI109" i="1"/>
  <c r="DH109" i="1"/>
  <c r="DG109" i="1"/>
  <c r="DG122" i="1" s="1"/>
  <c r="DF109" i="1"/>
  <c r="DF120" i="1" s="1"/>
  <c r="DE109" i="1"/>
  <c r="DE120" i="1" s="1"/>
  <c r="DD109" i="1"/>
  <c r="DD121" i="1" s="1"/>
  <c r="DC109" i="1"/>
  <c r="DC121" i="1" s="1"/>
  <c r="DB109" i="1"/>
  <c r="DB121" i="1" s="1"/>
  <c r="DA109" i="1"/>
  <c r="DA120" i="1" s="1"/>
  <c r="CZ109" i="1"/>
  <c r="CZ121" i="1" s="1"/>
  <c r="CY109" i="1"/>
  <c r="CY120" i="1" s="1"/>
  <c r="CX109" i="1"/>
  <c r="CX123" i="1" s="1"/>
  <c r="CW109" i="1"/>
  <c r="CW120" i="1" s="1"/>
  <c r="CV109" i="1"/>
  <c r="CV123" i="1" s="1"/>
  <c r="CU109" i="1"/>
  <c r="CU121" i="1" s="1"/>
  <c r="CT109" i="1"/>
  <c r="CT120" i="1" s="1"/>
  <c r="CR109" i="1"/>
  <c r="CR122" i="1" s="1"/>
  <c r="CQ109" i="1"/>
  <c r="CQ121" i="1" s="1"/>
  <c r="CP109" i="1"/>
  <c r="CP122" i="1" s="1"/>
  <c r="CO109" i="1"/>
  <c r="CO120" i="1" s="1"/>
  <c r="CN109" i="1"/>
  <c r="CN120" i="1" s="1"/>
  <c r="CM109" i="1"/>
  <c r="CM121" i="1" s="1"/>
  <c r="CL109" i="1"/>
  <c r="CL121" i="1" s="1"/>
  <c r="CK109" i="1"/>
  <c r="CK121" i="1" s="1"/>
  <c r="CJ109" i="1"/>
  <c r="CJ120" i="1" s="1"/>
  <c r="CI109" i="1"/>
  <c r="CI120" i="1" s="1"/>
  <c r="CH109" i="1"/>
  <c r="CH120" i="1" s="1"/>
  <c r="CG109" i="1"/>
  <c r="CG123" i="1" s="1"/>
  <c r="CF109" i="1"/>
  <c r="CF120" i="1" s="1"/>
  <c r="CE109" i="1"/>
  <c r="CE123" i="1" s="1"/>
  <c r="CD109" i="1"/>
  <c r="CC109" i="1"/>
  <c r="CC122" i="1" s="1"/>
  <c r="CB109" i="1"/>
  <c r="CB123" i="1" s="1"/>
  <c r="CA109" i="1"/>
  <c r="CA122" i="1" s="1"/>
  <c r="BZ109" i="1"/>
  <c r="BZ121" i="1" s="1"/>
  <c r="BY109" i="1"/>
  <c r="BY122" i="1" s="1"/>
  <c r="BX109" i="1"/>
  <c r="BX122" i="1" s="1"/>
  <c r="BW109" i="1"/>
  <c r="BW122" i="1" s="1"/>
  <c r="BV109" i="1"/>
  <c r="BV123" i="1" s="1"/>
  <c r="BU109" i="1"/>
  <c r="BT109" i="1"/>
  <c r="BT122" i="1" s="1"/>
  <c r="BS109" i="1"/>
  <c r="BS121" i="1" s="1"/>
  <c r="BR109" i="1"/>
  <c r="BR120" i="1" s="1"/>
  <c r="BQ109" i="1"/>
  <c r="BQ120" i="1" s="1"/>
  <c r="BP109" i="1"/>
  <c r="BP122" i="1" s="1"/>
  <c r="BO109" i="1"/>
  <c r="BO122" i="1" s="1"/>
  <c r="BN109" i="1"/>
  <c r="BN122" i="1" s="1"/>
  <c r="BM109" i="1"/>
  <c r="BM123" i="1" s="1"/>
  <c r="BL109" i="1"/>
  <c r="BL120" i="1" s="1"/>
  <c r="BK109" i="1"/>
  <c r="BK121" i="1" s="1"/>
  <c r="BJ109" i="1"/>
  <c r="BI109" i="1"/>
  <c r="BI121" i="1" s="1"/>
  <c r="BH109" i="1"/>
  <c r="BH120" i="1" s="1"/>
  <c r="BG109" i="1"/>
  <c r="BG121" i="1" s="1"/>
  <c r="BF109" i="1"/>
  <c r="BF121" i="1" s="1"/>
  <c r="BE109" i="1"/>
  <c r="BE121" i="1" s="1"/>
  <c r="BD109" i="1"/>
  <c r="BD121" i="1" s="1"/>
  <c r="BC109" i="1"/>
  <c r="BC121" i="1" s="1"/>
  <c r="BB109" i="1"/>
  <c r="BB121" i="1" s="1"/>
  <c r="BA109" i="1"/>
  <c r="AZ109" i="1"/>
  <c r="AZ123" i="1" s="1"/>
  <c r="AY109" i="1"/>
  <c r="AY123" i="1" s="1"/>
  <c r="AX109" i="1"/>
  <c r="AW109" i="1"/>
  <c r="AW122" i="1" s="1"/>
  <c r="AV109" i="1"/>
  <c r="AU109" i="1"/>
  <c r="AU122" i="1" s="1"/>
  <c r="AT109" i="1"/>
  <c r="AT121" i="1" s="1"/>
  <c r="AS109" i="1"/>
  <c r="AR109" i="1"/>
  <c r="AR123" i="1" s="1"/>
  <c r="AQ109" i="1"/>
  <c r="AQ123" i="1" s="1"/>
  <c r="AP109" i="1"/>
  <c r="AO109" i="1"/>
  <c r="AN109" i="1"/>
  <c r="AM109" i="1"/>
  <c r="AL109" i="1"/>
  <c r="AL123" i="1" s="1"/>
  <c r="AK109" i="1"/>
  <c r="AK123" i="1" s="1"/>
  <c r="AJ109" i="1"/>
  <c r="AI109" i="1"/>
  <c r="AH109" i="1"/>
  <c r="AG109" i="1"/>
  <c r="AG123" i="1" s="1"/>
  <c r="AF109" i="1"/>
  <c r="AE109" i="1"/>
  <c r="AD109" i="1"/>
  <c r="AD123" i="1" s="1"/>
  <c r="AC109" i="1"/>
  <c r="AC121" i="1" s="1"/>
  <c r="AB109" i="1"/>
  <c r="AB120" i="1" s="1"/>
  <c r="AA109" i="1"/>
  <c r="AA123" i="1" s="1"/>
  <c r="Z109" i="1"/>
  <c r="Z123" i="1" s="1"/>
  <c r="Y109" i="1"/>
  <c r="Y123" i="1" s="1"/>
  <c r="X109" i="1"/>
  <c r="X120" i="1" s="1"/>
  <c r="W109" i="1"/>
  <c r="W120" i="1" s="1"/>
  <c r="V109" i="1"/>
  <c r="V121" i="1" s="1"/>
  <c r="U109" i="1"/>
  <c r="U122" i="1" s="1"/>
  <c r="T109" i="1"/>
  <c r="T123" i="1" s="1"/>
  <c r="S109" i="1"/>
  <c r="R109" i="1"/>
  <c r="R120" i="1" s="1"/>
  <c r="Q109" i="1"/>
  <c r="Q121" i="1" s="1"/>
  <c r="P109" i="1"/>
  <c r="O109" i="1"/>
  <c r="N109" i="1"/>
  <c r="N120" i="1" s="1"/>
  <c r="M109" i="1"/>
  <c r="M120" i="1" s="1"/>
  <c r="L109" i="1"/>
  <c r="L122" i="1" s="1"/>
  <c r="K109" i="1"/>
  <c r="K122" i="1" s="1"/>
  <c r="J109" i="1"/>
  <c r="J123" i="1" s="1"/>
  <c r="I109" i="1"/>
  <c r="I120" i="1" s="1"/>
  <c r="FH108" i="1"/>
  <c r="FG108" i="1"/>
  <c r="FF108" i="1"/>
  <c r="FE108" i="1"/>
  <c r="FD108" i="1"/>
  <c r="FC108" i="1"/>
  <c r="FB108" i="1"/>
  <c r="FA108" i="1"/>
  <c r="EZ108" i="1"/>
  <c r="EY108" i="1"/>
  <c r="EX108" i="1"/>
  <c r="EW108" i="1"/>
  <c r="EV108" i="1"/>
  <c r="EU108" i="1"/>
  <c r="ET108" i="1"/>
  <c r="ES108" i="1"/>
  <c r="ER108" i="1"/>
  <c r="EQ108" i="1"/>
  <c r="EP108" i="1"/>
  <c r="EO108" i="1"/>
  <c r="EN108" i="1"/>
  <c r="EM108" i="1"/>
  <c r="EL108" i="1"/>
  <c r="EK108" i="1"/>
  <c r="EJ108" i="1"/>
  <c r="EI108" i="1"/>
  <c r="EH108" i="1"/>
  <c r="EG108" i="1"/>
  <c r="EF108" i="1"/>
  <c r="EE108" i="1"/>
  <c r="ED108" i="1"/>
  <c r="EC108" i="1"/>
  <c r="EB108" i="1"/>
  <c r="EA108" i="1"/>
  <c r="DZ108" i="1"/>
  <c r="DY108" i="1"/>
  <c r="DX108" i="1"/>
  <c r="DW108" i="1"/>
  <c r="DV108" i="1"/>
  <c r="DU108" i="1"/>
  <c r="DT108" i="1"/>
  <c r="DS108" i="1"/>
  <c r="DR108" i="1"/>
  <c r="DQ108" i="1"/>
  <c r="DP108" i="1"/>
  <c r="DO108" i="1"/>
  <c r="DN108" i="1"/>
  <c r="DM108" i="1"/>
  <c r="DL108" i="1"/>
  <c r="DK108" i="1"/>
  <c r="DJ108" i="1"/>
  <c r="DI108" i="1"/>
  <c r="DH108" i="1"/>
  <c r="DG108" i="1"/>
  <c r="DG118" i="1" s="1"/>
  <c r="DF108" i="1"/>
  <c r="DE108" i="1"/>
  <c r="DD108" i="1"/>
  <c r="DD118" i="1" s="1"/>
  <c r="DC108" i="1"/>
  <c r="DC118" i="1" s="1"/>
  <c r="DB108" i="1"/>
  <c r="DA108" i="1"/>
  <c r="CZ108" i="1"/>
  <c r="CZ115" i="1" s="1"/>
  <c r="CY108" i="1"/>
  <c r="CY117" i="1" s="1"/>
  <c r="CX108" i="1"/>
  <c r="CX116" i="1" s="1"/>
  <c r="CW108" i="1"/>
  <c r="CW118" i="1" s="1"/>
  <c r="CV108" i="1"/>
  <c r="CV116" i="1" s="1"/>
  <c r="CU108" i="1"/>
  <c r="CU116" i="1" s="1"/>
  <c r="CT108" i="1"/>
  <c r="CT117" i="1" s="1"/>
  <c r="CR108" i="1"/>
  <c r="CQ108" i="1"/>
  <c r="CQ118" i="1" s="1"/>
  <c r="CP108" i="1"/>
  <c r="CO108" i="1"/>
  <c r="CN108" i="1"/>
  <c r="CM108" i="1"/>
  <c r="CL108" i="1"/>
  <c r="CK108" i="1"/>
  <c r="CK116" i="1" s="1"/>
  <c r="CJ108" i="1"/>
  <c r="CI108" i="1"/>
  <c r="CH108" i="1"/>
  <c r="CG108" i="1"/>
  <c r="CG116" i="1" s="1"/>
  <c r="CF108" i="1"/>
  <c r="CF116" i="1" s="1"/>
  <c r="CE108" i="1"/>
  <c r="CE118" i="1" s="1"/>
  <c r="CD108" i="1"/>
  <c r="CD118" i="1" s="1"/>
  <c r="CC108" i="1"/>
  <c r="CC118" i="1" s="1"/>
  <c r="CB108" i="1"/>
  <c r="CA108" i="1"/>
  <c r="CA118" i="1" s="1"/>
  <c r="BZ108" i="1"/>
  <c r="BY108" i="1"/>
  <c r="BY116" i="1" s="1"/>
  <c r="BX108" i="1"/>
  <c r="BX118" i="1" s="1"/>
  <c r="BW108" i="1"/>
  <c r="BV108" i="1"/>
  <c r="BU108" i="1"/>
  <c r="BU116" i="1" s="1"/>
  <c r="BT108" i="1"/>
  <c r="BS108" i="1"/>
  <c r="BR108" i="1"/>
  <c r="BR115" i="1" s="1"/>
  <c r="BQ108" i="1"/>
  <c r="BP108" i="1"/>
  <c r="BO108" i="1"/>
  <c r="BN108" i="1"/>
  <c r="BM108" i="1"/>
  <c r="BL108" i="1"/>
  <c r="BL118" i="1" s="1"/>
  <c r="BK108" i="1"/>
  <c r="BJ108" i="1"/>
  <c r="BJ118" i="1" s="1"/>
  <c r="BI108" i="1"/>
  <c r="BH108" i="1"/>
  <c r="BH118" i="1" s="1"/>
  <c r="BG108" i="1"/>
  <c r="BF108" i="1"/>
  <c r="BE108" i="1"/>
  <c r="BD108" i="1"/>
  <c r="BC108" i="1"/>
  <c r="BB108" i="1"/>
  <c r="BA108" i="1"/>
  <c r="BA118" i="1" s="1"/>
  <c r="AZ108" i="1"/>
  <c r="AY108" i="1"/>
  <c r="AY118" i="1" s="1"/>
  <c r="AX108" i="1"/>
  <c r="AX118" i="1" s="1"/>
  <c r="AW108" i="1"/>
  <c r="AV108" i="1"/>
  <c r="AV118" i="1" s="1"/>
  <c r="AU108" i="1"/>
  <c r="AT108" i="1"/>
  <c r="AT116" i="1" s="1"/>
  <c r="AS108" i="1"/>
  <c r="AS115" i="1" s="1"/>
  <c r="AR108" i="1"/>
  <c r="AQ108" i="1"/>
  <c r="AP108" i="1"/>
  <c r="AP118" i="1" s="1"/>
  <c r="AO108" i="1"/>
  <c r="AO116" i="1" s="1"/>
  <c r="AN108" i="1"/>
  <c r="AN118" i="1" s="1"/>
  <c r="AM108" i="1"/>
  <c r="AM118" i="1" s="1"/>
  <c r="AL108" i="1"/>
  <c r="AL116" i="1" s="1"/>
  <c r="AK108" i="1"/>
  <c r="AJ108" i="1"/>
  <c r="AJ118" i="1" s="1"/>
  <c r="AI108" i="1"/>
  <c r="AI118" i="1" s="1"/>
  <c r="AH108" i="1"/>
  <c r="AH118" i="1" s="1"/>
  <c r="AG108" i="1"/>
  <c r="AF108" i="1"/>
  <c r="AF116" i="1" s="1"/>
  <c r="AE108" i="1"/>
  <c r="AE118" i="1" s="1"/>
  <c r="AD108" i="1"/>
  <c r="AC108" i="1"/>
  <c r="AC118" i="1" s="1"/>
  <c r="AB108" i="1"/>
  <c r="AA108" i="1"/>
  <c r="AA116" i="1" s="1"/>
  <c r="Z108" i="1"/>
  <c r="Z118" i="1" s="1"/>
  <c r="Y108" i="1"/>
  <c r="Y115" i="1" s="1"/>
  <c r="X108" i="1"/>
  <c r="X117" i="1" s="1"/>
  <c r="W108" i="1"/>
  <c r="W117" i="1" s="1"/>
  <c r="V108" i="1"/>
  <c r="V116" i="1" s="1"/>
  <c r="U108" i="1"/>
  <c r="U116" i="1" s="1"/>
  <c r="T108" i="1"/>
  <c r="T116" i="1" s="1"/>
  <c r="S108" i="1"/>
  <c r="S118" i="1" s="1"/>
  <c r="R108" i="1"/>
  <c r="R117" i="1" s="1"/>
  <c r="Q108" i="1"/>
  <c r="Q115" i="1" s="1"/>
  <c r="P108" i="1"/>
  <c r="P118" i="1" s="1"/>
  <c r="O108" i="1"/>
  <c r="O118" i="1" s="1"/>
  <c r="N108" i="1"/>
  <c r="N118" i="1" s="1"/>
  <c r="M108" i="1"/>
  <c r="M117" i="1" s="1"/>
  <c r="L108" i="1"/>
  <c r="L117" i="1" s="1"/>
  <c r="K108" i="1"/>
  <c r="K115" i="1" s="1"/>
  <c r="J108" i="1"/>
  <c r="J116" i="1" s="1"/>
  <c r="I108" i="1"/>
  <c r="I118" i="1" s="1"/>
  <c r="H107" i="1"/>
  <c r="H106" i="1"/>
  <c r="DA105" i="1"/>
  <c r="CZ105" i="1"/>
  <c r="CY105" i="1"/>
  <c r="CX105" i="1"/>
  <c r="CW105" i="1"/>
  <c r="CV105" i="1"/>
  <c r="CU105" i="1"/>
  <c r="CT105" i="1"/>
  <c r="CR105" i="1"/>
  <c r="CQ105" i="1"/>
  <c r="CP105" i="1"/>
  <c r="CO105" i="1"/>
  <c r="CN105" i="1"/>
  <c r="CM105" i="1"/>
  <c r="CL105" i="1"/>
  <c r="CK105" i="1"/>
  <c r="CJ105" i="1"/>
  <c r="CI105" i="1"/>
  <c r="CH105" i="1"/>
  <c r="CG105" i="1"/>
  <c r="CF105" i="1"/>
  <c r="CE105" i="1"/>
  <c r="CD105" i="1"/>
  <c r="CC105" i="1"/>
  <c r="CB105" i="1"/>
  <c r="CA105" i="1"/>
  <c r="BZ105" i="1"/>
  <c r="BY105" i="1"/>
  <c r="BX105" i="1"/>
  <c r="BW105" i="1"/>
  <c r="BV105" i="1"/>
  <c r="BU105" i="1"/>
  <c r="BT105" i="1"/>
  <c r="BS105" i="1"/>
  <c r="BR105" i="1"/>
  <c r="BQ105" i="1"/>
  <c r="BP105" i="1"/>
  <c r="BO105" i="1"/>
  <c r="BN105" i="1"/>
  <c r="BM105" i="1"/>
  <c r="BL105" i="1"/>
  <c r="BK105" i="1"/>
  <c r="BJ105" i="1"/>
  <c r="BI105" i="1"/>
  <c r="BH105" i="1"/>
  <c r="BG105" i="1"/>
  <c r="BF105" i="1"/>
  <c r="BE105" i="1"/>
  <c r="BD105" i="1"/>
  <c r="BC105" i="1"/>
  <c r="BB105" i="1"/>
  <c r="BA105" i="1"/>
  <c r="AZ105" i="1"/>
  <c r="AY105" i="1"/>
  <c r="AX105" i="1"/>
  <c r="AW105" i="1"/>
  <c r="AV105" i="1"/>
  <c r="AU105" i="1"/>
  <c r="AT105" i="1"/>
  <c r="AS105" i="1"/>
  <c r="AR105" i="1"/>
  <c r="AQ105" i="1"/>
  <c r="AP105" i="1"/>
  <c r="AO105" i="1"/>
  <c r="AN105" i="1"/>
  <c r="AM105" i="1"/>
  <c r="AL105" i="1"/>
  <c r="AK105" i="1"/>
  <c r="AJ105" i="1"/>
  <c r="AI105" i="1"/>
  <c r="AH105" i="1"/>
  <c r="AG105" i="1"/>
  <c r="AF105" i="1"/>
  <c r="AE105" i="1"/>
  <c r="AD105" i="1"/>
  <c r="AC105" i="1"/>
  <c r="AB105" i="1"/>
  <c r="AA105" i="1"/>
  <c r="Z105" i="1"/>
  <c r="Y105" i="1"/>
  <c r="X105" i="1"/>
  <c r="W105" i="1"/>
  <c r="V105" i="1"/>
  <c r="U105" i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4" i="1"/>
  <c r="H103" i="1"/>
  <c r="H102" i="1"/>
  <c r="H101" i="1"/>
  <c r="H100" i="1"/>
  <c r="H99" i="1"/>
  <c r="H98" i="1"/>
  <c r="H97" i="1"/>
  <c r="DA96" i="1"/>
  <c r="CZ96" i="1"/>
  <c r="CY96" i="1"/>
  <c r="CX96" i="1"/>
  <c r="CW96" i="1"/>
  <c r="CV96" i="1"/>
  <c r="CU96" i="1"/>
  <c r="CT96" i="1"/>
  <c r="CR96" i="1"/>
  <c r="CQ96" i="1"/>
  <c r="CP96" i="1"/>
  <c r="CO96" i="1"/>
  <c r="CN96" i="1"/>
  <c r="CM96" i="1"/>
  <c r="CL96" i="1"/>
  <c r="CK96" i="1"/>
  <c r="CJ96" i="1"/>
  <c r="CI96" i="1"/>
  <c r="CH96" i="1"/>
  <c r="CG96" i="1"/>
  <c r="CF96" i="1"/>
  <c r="CE96" i="1"/>
  <c r="CD96" i="1"/>
  <c r="CC96" i="1"/>
  <c r="CB96" i="1"/>
  <c r="CA96" i="1"/>
  <c r="BZ96" i="1"/>
  <c r="BY96" i="1"/>
  <c r="BX96" i="1"/>
  <c r="BW96" i="1"/>
  <c r="BV96" i="1"/>
  <c r="BU96" i="1"/>
  <c r="BT96" i="1"/>
  <c r="BS96" i="1"/>
  <c r="BR96" i="1"/>
  <c r="BQ96" i="1"/>
  <c r="BP96" i="1"/>
  <c r="BO96" i="1"/>
  <c r="BN96" i="1"/>
  <c r="BM96" i="1"/>
  <c r="BL96" i="1"/>
  <c r="BK96" i="1"/>
  <c r="BJ96" i="1"/>
  <c r="BI96" i="1"/>
  <c r="BH96" i="1"/>
  <c r="BG96" i="1"/>
  <c r="BF96" i="1"/>
  <c r="BE96" i="1"/>
  <c r="BD96" i="1"/>
  <c r="BC96" i="1"/>
  <c r="BB96" i="1"/>
  <c r="BA96" i="1"/>
  <c r="AZ96" i="1"/>
  <c r="AY96" i="1"/>
  <c r="AX96" i="1"/>
  <c r="AW96" i="1"/>
  <c r="AV96" i="1"/>
  <c r="AU96" i="1"/>
  <c r="AT96" i="1"/>
  <c r="AS96" i="1"/>
  <c r="AR96" i="1"/>
  <c r="AQ96" i="1"/>
  <c r="AP96" i="1"/>
  <c r="AO96" i="1"/>
  <c r="AN96" i="1"/>
  <c r="AM96" i="1"/>
  <c r="AL96" i="1"/>
  <c r="AK96" i="1"/>
  <c r="AJ96" i="1"/>
  <c r="AI96" i="1"/>
  <c r="AH96" i="1"/>
  <c r="AG96" i="1"/>
  <c r="AF96" i="1"/>
  <c r="AE96" i="1"/>
  <c r="AD96" i="1"/>
  <c r="AC96" i="1"/>
  <c r="AB96" i="1"/>
  <c r="AA96" i="1"/>
  <c r="Z96" i="1"/>
  <c r="Y96" i="1"/>
  <c r="X96" i="1"/>
  <c r="W96" i="1"/>
  <c r="V96" i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5" i="1"/>
  <c r="H94" i="1"/>
  <c r="H93" i="1"/>
  <c r="H92" i="1"/>
  <c r="FH91" i="1"/>
  <c r="FG91" i="1"/>
  <c r="FF91" i="1"/>
  <c r="FE91" i="1"/>
  <c r="FD91" i="1"/>
  <c r="FC91" i="1"/>
  <c r="FB91" i="1"/>
  <c r="FA91" i="1"/>
  <c r="EZ91" i="1"/>
  <c r="EY91" i="1"/>
  <c r="EX91" i="1"/>
  <c r="EW91" i="1"/>
  <c r="EV91" i="1"/>
  <c r="EU91" i="1"/>
  <c r="ET91" i="1"/>
  <c r="ES91" i="1"/>
  <c r="ER91" i="1"/>
  <c r="EQ91" i="1"/>
  <c r="EP91" i="1"/>
  <c r="EO91" i="1"/>
  <c r="EN91" i="1"/>
  <c r="EM91" i="1"/>
  <c r="EL91" i="1"/>
  <c r="EK91" i="1"/>
  <c r="EJ91" i="1"/>
  <c r="EI91" i="1"/>
  <c r="EH91" i="1"/>
  <c r="EG91" i="1"/>
  <c r="EF91" i="1"/>
  <c r="EE91" i="1"/>
  <c r="ED91" i="1"/>
  <c r="EC91" i="1"/>
  <c r="EB91" i="1"/>
  <c r="EA91" i="1"/>
  <c r="DZ91" i="1"/>
  <c r="DY91" i="1"/>
  <c r="DX91" i="1"/>
  <c r="DW91" i="1"/>
  <c r="DV91" i="1"/>
  <c r="DU91" i="1"/>
  <c r="DT91" i="1"/>
  <c r="DS91" i="1"/>
  <c r="DR91" i="1"/>
  <c r="DQ91" i="1"/>
  <c r="DP91" i="1"/>
  <c r="DO91" i="1"/>
  <c r="DN91" i="1"/>
  <c r="DM91" i="1"/>
  <c r="DL91" i="1"/>
  <c r="DK91" i="1"/>
  <c r="DJ91" i="1"/>
  <c r="DI91" i="1"/>
  <c r="DH91" i="1"/>
  <c r="DG91" i="1"/>
  <c r="DF91" i="1"/>
  <c r="DE91" i="1"/>
  <c r="DD91" i="1"/>
  <c r="DC91" i="1"/>
  <c r="DB91" i="1"/>
  <c r="CO80" i="1"/>
  <c r="H74" i="1"/>
  <c r="CR73" i="1"/>
  <c r="CR84" i="1" s="1"/>
  <c r="CP73" i="1"/>
  <c r="CO73" i="1"/>
  <c r="CN73" i="1"/>
  <c r="CN84" i="1" s="1"/>
  <c r="CM73" i="1"/>
  <c r="CL73" i="1"/>
  <c r="CK73" i="1"/>
  <c r="CK85" i="1" s="1"/>
  <c r="CK86" i="1" s="1"/>
  <c r="CJ73" i="1"/>
  <c r="CI73" i="1"/>
  <c r="CH73" i="1"/>
  <c r="CG73" i="1"/>
  <c r="CG84" i="1" s="1"/>
  <c r="CF73" i="1"/>
  <c r="CE73" i="1"/>
  <c r="CD73" i="1"/>
  <c r="CD84" i="1" s="1"/>
  <c r="CC73" i="1"/>
  <c r="CB73" i="1"/>
  <c r="CA73" i="1"/>
  <c r="CA85" i="1" s="1"/>
  <c r="CA86" i="1" s="1"/>
  <c r="BZ73" i="1"/>
  <c r="BZ84" i="1" s="1"/>
  <c r="BZ85" i="1" s="1"/>
  <c r="BZ86" i="1" s="1"/>
  <c r="BY73" i="1"/>
  <c r="BY84" i="1" s="1"/>
  <c r="BX73" i="1"/>
  <c r="BW73" i="1"/>
  <c r="BW84" i="1" s="1"/>
  <c r="BV73" i="1"/>
  <c r="BV84" i="1" s="1"/>
  <c r="BU73" i="1"/>
  <c r="BU84" i="1" s="1"/>
  <c r="BT73" i="1"/>
  <c r="BS73" i="1"/>
  <c r="BR73" i="1"/>
  <c r="BR85" i="1" s="1"/>
  <c r="BR86" i="1" s="1"/>
  <c r="BQ73" i="1"/>
  <c r="BQ84" i="1" s="1"/>
  <c r="BP73" i="1"/>
  <c r="BP84" i="1" s="1"/>
  <c r="BO73" i="1"/>
  <c r="BO84" i="1" s="1"/>
  <c r="BN73" i="1"/>
  <c r="BM73" i="1"/>
  <c r="BL73" i="1"/>
  <c r="BL84" i="1" s="1"/>
  <c r="BK73" i="1"/>
  <c r="BK84" i="1" s="1"/>
  <c r="BJ73" i="1"/>
  <c r="BJ84" i="1" s="1"/>
  <c r="BI73" i="1"/>
  <c r="BI84" i="1" s="1"/>
  <c r="BI85" i="1" s="1"/>
  <c r="BI86" i="1" s="1"/>
  <c r="BH73" i="1"/>
  <c r="BH84" i="1" s="1"/>
  <c r="BG73" i="1"/>
  <c r="BF73" i="1"/>
  <c r="BE73" i="1"/>
  <c r="BE84" i="1" s="1"/>
  <c r="BD73" i="1"/>
  <c r="BC73" i="1"/>
  <c r="BB73" i="1"/>
  <c r="BA73" i="1"/>
  <c r="AZ73" i="1"/>
  <c r="AZ84" i="1" s="1"/>
  <c r="AY73" i="1"/>
  <c r="AY85" i="1" s="1"/>
  <c r="AY86" i="1" s="1"/>
  <c r="AX73" i="1"/>
  <c r="AX84" i="1" s="1"/>
  <c r="AW73" i="1"/>
  <c r="AV73" i="1"/>
  <c r="AV84" i="1" s="1"/>
  <c r="AU73" i="1"/>
  <c r="AU84" i="1" s="1"/>
  <c r="AT73" i="1"/>
  <c r="AT84" i="1" s="1"/>
  <c r="AS73" i="1"/>
  <c r="AS84" i="1" s="1"/>
  <c r="AR73" i="1"/>
  <c r="AQ73" i="1"/>
  <c r="AP73" i="1"/>
  <c r="AP84" i="1" s="1"/>
  <c r="AP85" i="1" s="1"/>
  <c r="AP86" i="1" s="1"/>
  <c r="AO73" i="1"/>
  <c r="AO84" i="1" s="1"/>
  <c r="AN73" i="1"/>
  <c r="AM73" i="1"/>
  <c r="AL73" i="1"/>
  <c r="AK73" i="1"/>
  <c r="AJ73" i="1"/>
  <c r="AI73" i="1"/>
  <c r="AH73" i="1"/>
  <c r="AG73" i="1"/>
  <c r="AG84" i="1" s="1"/>
  <c r="AF73" i="1"/>
  <c r="AF84" i="1" s="1"/>
  <c r="AE73" i="1"/>
  <c r="AE84" i="1" s="1"/>
  <c r="AD73" i="1"/>
  <c r="AD84" i="1" s="1"/>
  <c r="AC73" i="1"/>
  <c r="AB73" i="1"/>
  <c r="AA73" i="1"/>
  <c r="Z73" i="1"/>
  <c r="Z84" i="1" s="1"/>
  <c r="Y73" i="1"/>
  <c r="Y84" i="1" s="1"/>
  <c r="Y85" i="1" s="1"/>
  <c r="Y86" i="1" s="1"/>
  <c r="X73" i="1"/>
  <c r="W73" i="1"/>
  <c r="V73" i="1"/>
  <c r="U73" i="1"/>
  <c r="T73" i="1"/>
  <c r="S73" i="1"/>
  <c r="S85" i="1" s="1"/>
  <c r="S86" i="1" s="1"/>
  <c r="R73" i="1"/>
  <c r="Q73" i="1"/>
  <c r="P73" i="1"/>
  <c r="P84" i="1" s="1"/>
  <c r="O73" i="1"/>
  <c r="O84" i="1" s="1"/>
  <c r="N73" i="1"/>
  <c r="N84" i="1" s="1"/>
  <c r="M73" i="1"/>
  <c r="M84" i="1" s="1"/>
  <c r="L73" i="1"/>
  <c r="K73" i="1"/>
  <c r="J73" i="1"/>
  <c r="J84" i="1" s="1"/>
  <c r="I73" i="1"/>
  <c r="I84" i="1" s="1"/>
  <c r="H72" i="1"/>
  <c r="FH71" i="1"/>
  <c r="FG71" i="1"/>
  <c r="FF71" i="1"/>
  <c r="FE71" i="1"/>
  <c r="FD71" i="1"/>
  <c r="FC71" i="1"/>
  <c r="FB71" i="1"/>
  <c r="FA71" i="1"/>
  <c r="EZ71" i="1"/>
  <c r="EY71" i="1"/>
  <c r="EX71" i="1"/>
  <c r="EW71" i="1"/>
  <c r="EV71" i="1"/>
  <c r="EU71" i="1"/>
  <c r="ET71" i="1"/>
  <c r="ES71" i="1"/>
  <c r="ER71" i="1"/>
  <c r="EQ71" i="1"/>
  <c r="EP71" i="1"/>
  <c r="EO71" i="1"/>
  <c r="EN71" i="1"/>
  <c r="EM71" i="1"/>
  <c r="EL71" i="1"/>
  <c r="EK71" i="1"/>
  <c r="EJ71" i="1"/>
  <c r="EI71" i="1"/>
  <c r="EH71" i="1"/>
  <c r="EG71" i="1"/>
  <c r="EF71" i="1"/>
  <c r="EE71" i="1"/>
  <c r="ED71" i="1"/>
  <c r="EC71" i="1"/>
  <c r="EB71" i="1"/>
  <c r="EA71" i="1"/>
  <c r="DZ71" i="1"/>
  <c r="DY71" i="1"/>
  <c r="DX71" i="1"/>
  <c r="DW71" i="1"/>
  <c r="DV71" i="1"/>
  <c r="DU71" i="1"/>
  <c r="DT71" i="1"/>
  <c r="DS71" i="1"/>
  <c r="DR71" i="1"/>
  <c r="DQ71" i="1"/>
  <c r="DP71" i="1"/>
  <c r="DO71" i="1"/>
  <c r="DN71" i="1"/>
  <c r="DM71" i="1"/>
  <c r="DL71" i="1"/>
  <c r="DK71" i="1"/>
  <c r="DJ71" i="1"/>
  <c r="DI71" i="1"/>
  <c r="DH71" i="1"/>
  <c r="DG71" i="1"/>
  <c r="DF71" i="1"/>
  <c r="DE71" i="1"/>
  <c r="DD71" i="1"/>
  <c r="DC71" i="1"/>
  <c r="DB71" i="1"/>
  <c r="DA71" i="1"/>
  <c r="DA81" i="1" s="1"/>
  <c r="CZ71" i="1"/>
  <c r="CZ81" i="1" s="1"/>
  <c r="CY71" i="1"/>
  <c r="CY81" i="1" s="1"/>
  <c r="CX71" i="1"/>
  <c r="CW71" i="1"/>
  <c r="CW81" i="1" s="1"/>
  <c r="CV71" i="1"/>
  <c r="CU71" i="1"/>
  <c r="CU81" i="1" s="1"/>
  <c r="CT71" i="1"/>
  <c r="CT81" i="1" s="1"/>
  <c r="CR71" i="1"/>
  <c r="CQ71" i="1"/>
  <c r="CP71" i="1"/>
  <c r="CO71" i="1"/>
  <c r="CO81" i="1" s="1"/>
  <c r="CN71" i="1"/>
  <c r="CM71" i="1"/>
  <c r="CM81" i="1" s="1"/>
  <c r="CL71" i="1"/>
  <c r="CL81" i="1" s="1"/>
  <c r="CL82" i="1" s="1"/>
  <c r="CK71" i="1"/>
  <c r="CJ71" i="1"/>
  <c r="CI71" i="1"/>
  <c r="CI81" i="1" s="1"/>
  <c r="CH71" i="1"/>
  <c r="CH81" i="1" s="1"/>
  <c r="CG71" i="1"/>
  <c r="CF71" i="1"/>
  <c r="CF81" i="1" s="1"/>
  <c r="CE71" i="1"/>
  <c r="CD71" i="1"/>
  <c r="CD81" i="1" s="1"/>
  <c r="CC71" i="1"/>
  <c r="CB71" i="1"/>
  <c r="CA71" i="1"/>
  <c r="CA81" i="1" s="1"/>
  <c r="BZ71" i="1"/>
  <c r="BZ81" i="1" s="1"/>
  <c r="BY71" i="1"/>
  <c r="BY81" i="1" s="1"/>
  <c r="BX71" i="1"/>
  <c r="BW71" i="1"/>
  <c r="BW81" i="1" s="1"/>
  <c r="BV71" i="1"/>
  <c r="BV81" i="1" s="1"/>
  <c r="BU71" i="1"/>
  <c r="BU81" i="1" s="1"/>
  <c r="BT71" i="1"/>
  <c r="BT81" i="1" s="1"/>
  <c r="BS71" i="1"/>
  <c r="BS81" i="1" s="1"/>
  <c r="BS82" i="1" s="1"/>
  <c r="BS83" i="1" s="1"/>
  <c r="BR71" i="1"/>
  <c r="BR81" i="1" s="1"/>
  <c r="BQ71" i="1"/>
  <c r="BQ81" i="1" s="1"/>
  <c r="BP71" i="1"/>
  <c r="BP81" i="1" s="1"/>
  <c r="BO71" i="1"/>
  <c r="BO81" i="1" s="1"/>
  <c r="BN71" i="1"/>
  <c r="BN81" i="1" s="1"/>
  <c r="BN82" i="1" s="1"/>
  <c r="BM71" i="1"/>
  <c r="BM81" i="1" s="1"/>
  <c r="BL71" i="1"/>
  <c r="BK71" i="1"/>
  <c r="BJ71" i="1"/>
  <c r="BI71" i="1"/>
  <c r="BI81" i="1" s="1"/>
  <c r="BH71" i="1"/>
  <c r="BG71" i="1"/>
  <c r="BG81" i="1" s="1"/>
  <c r="BF71" i="1"/>
  <c r="BF81" i="1" s="1"/>
  <c r="BE71" i="1"/>
  <c r="BD71" i="1"/>
  <c r="BC71" i="1"/>
  <c r="BC81" i="1" s="1"/>
  <c r="BC82" i="1" s="1"/>
  <c r="BB71" i="1"/>
  <c r="BB81" i="1" s="1"/>
  <c r="BA71" i="1"/>
  <c r="AZ71" i="1"/>
  <c r="AZ81" i="1" s="1"/>
  <c r="AY71" i="1"/>
  <c r="AX71" i="1"/>
  <c r="AX81" i="1" s="1"/>
  <c r="AW71" i="1"/>
  <c r="AW81" i="1" s="1"/>
  <c r="AV71" i="1"/>
  <c r="AU71" i="1"/>
  <c r="AU81" i="1" s="1"/>
  <c r="AT71" i="1"/>
  <c r="AS71" i="1"/>
  <c r="AS81" i="1" s="1"/>
  <c r="AR71" i="1"/>
  <c r="AQ71" i="1"/>
  <c r="AP71" i="1"/>
  <c r="AP81" i="1" s="1"/>
  <c r="AO71" i="1"/>
  <c r="AO81" i="1" s="1"/>
  <c r="AN71" i="1"/>
  <c r="AN81" i="1" s="1"/>
  <c r="AM71" i="1"/>
  <c r="AM81" i="1" s="1"/>
  <c r="AL71" i="1"/>
  <c r="AL81" i="1" s="1"/>
  <c r="AK71" i="1"/>
  <c r="AJ71" i="1"/>
  <c r="AJ81" i="1" s="1"/>
  <c r="AI71" i="1"/>
  <c r="AH71" i="1"/>
  <c r="AH81" i="1" s="1"/>
  <c r="AG71" i="1"/>
  <c r="AG81" i="1" s="1"/>
  <c r="AF71" i="1"/>
  <c r="AE71" i="1"/>
  <c r="AE81" i="1" s="1"/>
  <c r="AD71" i="1"/>
  <c r="AC71" i="1"/>
  <c r="AC81" i="1" s="1"/>
  <c r="AB71" i="1"/>
  <c r="AA71" i="1"/>
  <c r="Z71" i="1"/>
  <c r="Z81" i="1" s="1"/>
  <c r="Y71" i="1"/>
  <c r="X71" i="1"/>
  <c r="W71" i="1"/>
  <c r="W81" i="1" s="1"/>
  <c r="V71" i="1"/>
  <c r="V81" i="1" s="1"/>
  <c r="U71" i="1"/>
  <c r="U81" i="1" s="1"/>
  <c r="T71" i="1"/>
  <c r="T81" i="1" s="1"/>
  <c r="S71" i="1"/>
  <c r="R71" i="1"/>
  <c r="Q71" i="1"/>
  <c r="P71" i="1"/>
  <c r="O71" i="1"/>
  <c r="N71" i="1"/>
  <c r="M71" i="1"/>
  <c r="M81" i="1" s="1"/>
  <c r="L71" i="1"/>
  <c r="K71" i="1"/>
  <c r="K81" i="1" s="1"/>
  <c r="J71" i="1"/>
  <c r="J81" i="1" s="1"/>
  <c r="I71" i="1"/>
  <c r="FH70" i="1"/>
  <c r="FG70" i="1"/>
  <c r="FG78" i="1" s="1"/>
  <c r="FG79" i="1" s="1"/>
  <c r="FF70" i="1"/>
  <c r="FE70" i="1"/>
  <c r="FD70" i="1"/>
  <c r="FC70" i="1"/>
  <c r="FC78" i="1" s="1"/>
  <c r="FB70" i="1"/>
  <c r="FA70" i="1"/>
  <c r="EZ70" i="1"/>
  <c r="EZ78" i="1" s="1"/>
  <c r="EY70" i="1"/>
  <c r="EX70" i="1"/>
  <c r="EW70" i="1"/>
  <c r="EV70" i="1"/>
  <c r="EV78" i="1" s="1"/>
  <c r="EU70" i="1"/>
  <c r="ET70" i="1"/>
  <c r="ES70" i="1"/>
  <c r="ER70" i="1"/>
  <c r="ER78" i="1" s="1"/>
  <c r="ER79" i="1" s="1"/>
  <c r="EQ70" i="1"/>
  <c r="EQ78" i="1" s="1"/>
  <c r="EQ79" i="1" s="1"/>
  <c r="EP70" i="1"/>
  <c r="EP78" i="1" s="1"/>
  <c r="EO70" i="1"/>
  <c r="EN70" i="1"/>
  <c r="EM70" i="1"/>
  <c r="EM78" i="1" s="1"/>
  <c r="EL70" i="1"/>
  <c r="EL78" i="1" s="1"/>
  <c r="EK70" i="1"/>
  <c r="EJ70" i="1"/>
  <c r="EI70" i="1"/>
  <c r="EH70" i="1"/>
  <c r="EG70" i="1"/>
  <c r="EF70" i="1"/>
  <c r="EE70" i="1"/>
  <c r="ED70" i="1"/>
  <c r="EC70" i="1"/>
  <c r="EB70" i="1"/>
  <c r="EA70" i="1"/>
  <c r="DZ70" i="1"/>
  <c r="DZ78" i="1" s="1"/>
  <c r="DY70" i="1"/>
  <c r="DY78" i="1" s="1"/>
  <c r="DX70" i="1"/>
  <c r="DW70" i="1"/>
  <c r="DV70" i="1"/>
  <c r="DV78" i="1" s="1"/>
  <c r="DU70" i="1"/>
  <c r="DT70" i="1"/>
  <c r="DS70" i="1"/>
  <c r="DR70" i="1"/>
  <c r="DQ70" i="1"/>
  <c r="DP70" i="1"/>
  <c r="DP78" i="1" s="1"/>
  <c r="DP79" i="1" s="1"/>
  <c r="DO70" i="1"/>
  <c r="DN70" i="1"/>
  <c r="DM70" i="1"/>
  <c r="DL70" i="1"/>
  <c r="DL78" i="1" s="1"/>
  <c r="DK70" i="1"/>
  <c r="DK78" i="1" s="1"/>
  <c r="DK79" i="1" s="1"/>
  <c r="DJ70" i="1"/>
  <c r="DI70" i="1"/>
  <c r="DH70" i="1"/>
  <c r="DH78" i="1" s="1"/>
  <c r="DG70" i="1"/>
  <c r="DF70" i="1"/>
  <c r="DF78" i="1" s="1"/>
  <c r="DE70" i="1"/>
  <c r="DE78" i="1" s="1"/>
  <c r="DD70" i="1"/>
  <c r="DD78" i="1" s="1"/>
  <c r="DC70" i="1"/>
  <c r="DB70" i="1"/>
  <c r="DA70" i="1"/>
  <c r="CZ70" i="1"/>
  <c r="CZ78" i="1" s="1"/>
  <c r="CY70" i="1"/>
  <c r="CY78" i="1" s="1"/>
  <c r="CY79" i="1" s="1"/>
  <c r="CY80" i="1" s="1"/>
  <c r="CX70" i="1"/>
  <c r="CW70" i="1"/>
  <c r="CW78" i="1" s="1"/>
  <c r="CV70" i="1"/>
  <c r="CV78" i="1" s="1"/>
  <c r="CU70" i="1"/>
  <c r="CU78" i="1" s="1"/>
  <c r="CT70" i="1"/>
  <c r="CT78" i="1" s="1"/>
  <c r="CR70" i="1"/>
  <c r="CR78" i="1" s="1"/>
  <c r="CQ70" i="1"/>
  <c r="CP70" i="1"/>
  <c r="CP78" i="1" s="1"/>
  <c r="CO70" i="1"/>
  <c r="CN70" i="1"/>
  <c r="CM70" i="1"/>
  <c r="CL70" i="1"/>
  <c r="CL79" i="1" s="1"/>
  <c r="CL80" i="1" s="1"/>
  <c r="CK70" i="1"/>
  <c r="CK78" i="1" s="1"/>
  <c r="CJ70" i="1"/>
  <c r="CJ78" i="1" s="1"/>
  <c r="CI70" i="1"/>
  <c r="CI78" i="1" s="1"/>
  <c r="CI79" i="1" s="1"/>
  <c r="CH70" i="1"/>
  <c r="CH78" i="1" s="1"/>
  <c r="CG70" i="1"/>
  <c r="CF70" i="1"/>
  <c r="CE70" i="1"/>
  <c r="CD70" i="1"/>
  <c r="CD78" i="1" s="1"/>
  <c r="CC70" i="1"/>
  <c r="CB70" i="1"/>
  <c r="CA70" i="1"/>
  <c r="BZ70" i="1"/>
  <c r="BZ79" i="1" s="1"/>
  <c r="BZ80" i="1" s="1"/>
  <c r="BY70" i="1"/>
  <c r="BY78" i="1" s="1"/>
  <c r="BX70" i="1"/>
  <c r="BX78" i="1" s="1"/>
  <c r="BW70" i="1"/>
  <c r="BW78" i="1" s="1"/>
  <c r="BV70" i="1"/>
  <c r="BU70" i="1"/>
  <c r="BU78" i="1" s="1"/>
  <c r="BT70" i="1"/>
  <c r="BS70" i="1"/>
  <c r="BS79" i="1" s="1"/>
  <c r="BS80" i="1" s="1"/>
  <c r="BR70" i="1"/>
  <c r="BR78" i="1" s="1"/>
  <c r="BQ70" i="1"/>
  <c r="BQ78" i="1" s="1"/>
  <c r="BP70" i="1"/>
  <c r="BO70" i="1"/>
  <c r="BO78" i="1" s="1"/>
  <c r="BO79" i="1" s="1"/>
  <c r="BN70" i="1"/>
  <c r="BM70" i="1"/>
  <c r="BL70" i="1"/>
  <c r="BK70" i="1"/>
  <c r="BJ70" i="1"/>
  <c r="BJ78" i="1" s="1"/>
  <c r="BI70" i="1"/>
  <c r="BH70" i="1"/>
  <c r="BG70" i="1"/>
  <c r="BF70" i="1"/>
  <c r="BE70" i="1"/>
  <c r="BE79" i="1" s="1"/>
  <c r="BE80" i="1" s="1"/>
  <c r="BD70" i="1"/>
  <c r="BD78" i="1" s="1"/>
  <c r="BC70" i="1"/>
  <c r="BC79" i="1" s="1"/>
  <c r="BC80" i="1" s="1"/>
  <c r="BB70" i="1"/>
  <c r="BB78" i="1" s="1"/>
  <c r="BA70" i="1"/>
  <c r="AZ70" i="1"/>
  <c r="AY70" i="1"/>
  <c r="AX70" i="1"/>
  <c r="AX78" i="1" s="1"/>
  <c r="AW70" i="1"/>
  <c r="AV70" i="1"/>
  <c r="AU70" i="1"/>
  <c r="AT70" i="1"/>
  <c r="AT78" i="1" s="1"/>
  <c r="AS70" i="1"/>
  <c r="AS78" i="1" s="1"/>
  <c r="AR70" i="1"/>
  <c r="AQ70" i="1"/>
  <c r="AP70" i="1"/>
  <c r="AP79" i="1" s="1"/>
  <c r="AP80" i="1" s="1"/>
  <c r="AO70" i="1"/>
  <c r="AN70" i="1"/>
  <c r="AM70" i="1"/>
  <c r="AM78" i="1" s="1"/>
  <c r="AL70" i="1"/>
  <c r="AL78" i="1" s="1"/>
  <c r="AK70" i="1"/>
  <c r="AJ70" i="1"/>
  <c r="AI70" i="1"/>
  <c r="AI79" i="1" s="1"/>
  <c r="AI80" i="1" s="1"/>
  <c r="AH70" i="1"/>
  <c r="AH79" i="1" s="1"/>
  <c r="AH80" i="1" s="1"/>
  <c r="AG70" i="1"/>
  <c r="AG78" i="1" s="1"/>
  <c r="AF70" i="1"/>
  <c r="AE70" i="1"/>
  <c r="AD70" i="1"/>
  <c r="AD79" i="1" s="1"/>
  <c r="AD80" i="1" s="1"/>
  <c r="AC70" i="1"/>
  <c r="AB70" i="1"/>
  <c r="AA70" i="1"/>
  <c r="AA78" i="1" s="1"/>
  <c r="Z70" i="1"/>
  <c r="Y70" i="1"/>
  <c r="X70" i="1"/>
  <c r="W70" i="1"/>
  <c r="W78" i="1" s="1"/>
  <c r="V70" i="1"/>
  <c r="V78" i="1" s="1"/>
  <c r="U70" i="1"/>
  <c r="T70" i="1"/>
  <c r="S70" i="1"/>
  <c r="S78" i="1" s="1"/>
  <c r="R70" i="1"/>
  <c r="Q70" i="1"/>
  <c r="P70" i="1"/>
  <c r="O70" i="1"/>
  <c r="N70" i="1"/>
  <c r="N78" i="1" s="1"/>
  <c r="M70" i="1"/>
  <c r="L70" i="1"/>
  <c r="K70" i="1"/>
  <c r="K79" i="1" s="1"/>
  <c r="K80" i="1" s="1"/>
  <c r="J70" i="1"/>
  <c r="J78" i="1" s="1"/>
  <c r="I70" i="1"/>
  <c r="CQ68" i="1"/>
  <c r="H68" i="1" s="1"/>
  <c r="CQ66" i="1"/>
  <c r="H66" i="1" s="1"/>
  <c r="H64" i="1"/>
  <c r="DA63" i="1"/>
  <c r="DA73" i="1" s="1"/>
  <c r="DA85" i="1" s="1"/>
  <c r="DA86" i="1" s="1"/>
  <c r="CZ63" i="1"/>
  <c r="CZ73" i="1" s="1"/>
  <c r="CZ85" i="1" s="1"/>
  <c r="CZ86" i="1" s="1"/>
  <c r="CY63" i="1"/>
  <c r="CX63" i="1"/>
  <c r="CX73" i="1" s="1"/>
  <c r="CW63" i="1"/>
  <c r="CW73" i="1" s="1"/>
  <c r="CW85" i="1" s="1"/>
  <c r="CW86" i="1" s="1"/>
  <c r="CV63" i="1"/>
  <c r="CU63" i="1"/>
  <c r="CU73" i="1" s="1"/>
  <c r="CU84" i="1" s="1"/>
  <c r="CT63" i="1"/>
  <c r="CT73" i="1" s="1"/>
  <c r="CT84" i="1" s="1"/>
  <c r="CQ63" i="1"/>
  <c r="CQ62" i="1"/>
  <c r="H62" i="1" s="1"/>
  <c r="CQ61" i="1"/>
  <c r="H61" i="1" s="1"/>
  <c r="CQ60" i="1"/>
  <c r="H60" i="1" s="1"/>
  <c r="H59" i="1"/>
  <c r="H58" i="1"/>
  <c r="H57" i="1"/>
  <c r="H56" i="1"/>
  <c r="H55" i="1"/>
  <c r="FH54" i="1"/>
  <c r="FG54" i="1"/>
  <c r="FF54" i="1"/>
  <c r="FE54" i="1"/>
  <c r="FD54" i="1"/>
  <c r="FC54" i="1"/>
  <c r="FB54" i="1"/>
  <c r="FA54" i="1"/>
  <c r="EZ54" i="1"/>
  <c r="EY54" i="1"/>
  <c r="EX54" i="1"/>
  <c r="EW54" i="1"/>
  <c r="EV54" i="1"/>
  <c r="EU54" i="1"/>
  <c r="ET54" i="1"/>
  <c r="ES54" i="1"/>
  <c r="ER54" i="1"/>
  <c r="EQ54" i="1"/>
  <c r="EP54" i="1"/>
  <c r="EO54" i="1"/>
  <c r="EN54" i="1"/>
  <c r="EM54" i="1"/>
  <c r="EL54" i="1"/>
  <c r="EK54" i="1"/>
  <c r="EJ54" i="1"/>
  <c r="EI54" i="1"/>
  <c r="EH54" i="1"/>
  <c r="EG54" i="1"/>
  <c r="EF54" i="1"/>
  <c r="EE54" i="1"/>
  <c r="ED54" i="1"/>
  <c r="EC54" i="1"/>
  <c r="EB54" i="1"/>
  <c r="EA54" i="1"/>
  <c r="DZ54" i="1"/>
  <c r="DY54" i="1"/>
  <c r="DX54" i="1"/>
  <c r="DW54" i="1"/>
  <c r="DV54" i="1"/>
  <c r="DU54" i="1"/>
  <c r="DT54" i="1"/>
  <c r="DS54" i="1"/>
  <c r="DR54" i="1"/>
  <c r="DQ54" i="1"/>
  <c r="DP54" i="1"/>
  <c r="DO54" i="1"/>
  <c r="DN54" i="1"/>
  <c r="DM54" i="1"/>
  <c r="DL54" i="1"/>
  <c r="DK54" i="1"/>
  <c r="DJ54" i="1"/>
  <c r="DI54" i="1"/>
  <c r="DH54" i="1"/>
  <c r="DG54" i="1"/>
  <c r="DF54" i="1"/>
  <c r="DE54" i="1"/>
  <c r="DD54" i="1"/>
  <c r="DC54" i="1"/>
  <c r="DB54" i="1"/>
  <c r="CR54" i="1"/>
  <c r="CP54" i="1"/>
  <c r="CO54" i="1"/>
  <c r="CN54" i="1"/>
  <c r="CM54" i="1"/>
  <c r="CL54" i="1"/>
  <c r="CK54" i="1"/>
  <c r="CJ54" i="1"/>
  <c r="CI54" i="1"/>
  <c r="CH54" i="1"/>
  <c r="CG54" i="1"/>
  <c r="CF54" i="1"/>
  <c r="CE54" i="1"/>
  <c r="CD54" i="1"/>
  <c r="CC54" i="1"/>
  <c r="CB54" i="1"/>
  <c r="CA54" i="1"/>
  <c r="BZ54" i="1"/>
  <c r="BY54" i="1"/>
  <c r="BX54" i="1"/>
  <c r="BW54" i="1"/>
  <c r="BV54" i="1"/>
  <c r="BU54" i="1"/>
  <c r="BT54" i="1"/>
  <c r="BS54" i="1"/>
  <c r="BR54" i="1"/>
  <c r="BQ54" i="1"/>
  <c r="BP54" i="1"/>
  <c r="BO54" i="1"/>
  <c r="BN54" i="1"/>
  <c r="BM54" i="1"/>
  <c r="BL54" i="1"/>
  <c r="BK54" i="1"/>
  <c r="BJ54" i="1"/>
  <c r="BI54" i="1"/>
  <c r="BH54" i="1"/>
  <c r="BG54" i="1"/>
  <c r="BF54" i="1"/>
  <c r="BE54" i="1"/>
  <c r="BD54" i="1"/>
  <c r="BC54" i="1"/>
  <c r="BB54" i="1"/>
  <c r="BA54" i="1"/>
  <c r="AZ54" i="1"/>
  <c r="AY54" i="1"/>
  <c r="AX54" i="1"/>
  <c r="AW54" i="1"/>
  <c r="AV54" i="1"/>
  <c r="AU54" i="1"/>
  <c r="AT54" i="1"/>
  <c r="AS54" i="1"/>
  <c r="AR54" i="1"/>
  <c r="AQ54" i="1"/>
  <c r="AP54" i="1"/>
  <c r="AO54" i="1"/>
  <c r="AN54" i="1"/>
  <c r="AM54" i="1"/>
  <c r="AL54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CY49" i="1"/>
  <c r="CX49" i="1"/>
  <c r="CU49" i="1"/>
  <c r="CT49" i="1"/>
  <c r="CQ49" i="1"/>
  <c r="DG48" i="1"/>
  <c r="DF48" i="1"/>
  <c r="DE48" i="1"/>
  <c r="DD48" i="1"/>
  <c r="DC48" i="1"/>
  <c r="DB48" i="1"/>
  <c r="DA48" i="1"/>
  <c r="CZ48" i="1"/>
  <c r="CW48" i="1"/>
  <c r="CV48" i="1"/>
  <c r="CR48" i="1"/>
  <c r="CP48" i="1"/>
  <c r="CO48" i="1"/>
  <c r="CN48" i="1"/>
  <c r="CM48" i="1"/>
  <c r="CL48" i="1"/>
  <c r="CK48" i="1"/>
  <c r="CJ48" i="1"/>
  <c r="CI48" i="1"/>
  <c r="CH48" i="1"/>
  <c r="CG48" i="1"/>
  <c r="CF48" i="1"/>
  <c r="CE48" i="1"/>
  <c r="CD48" i="1"/>
  <c r="CC48" i="1"/>
  <c r="CB48" i="1"/>
  <c r="CA48" i="1"/>
  <c r="BZ48" i="1"/>
  <c r="BY48" i="1"/>
  <c r="BX48" i="1"/>
  <c r="BW48" i="1"/>
  <c r="BV48" i="1"/>
  <c r="BU48" i="1"/>
  <c r="BT48" i="1"/>
  <c r="BS48" i="1"/>
  <c r="BR48" i="1"/>
  <c r="BQ48" i="1"/>
  <c r="BP48" i="1"/>
  <c r="BO48" i="1"/>
  <c r="BN48" i="1"/>
  <c r="BM48" i="1"/>
  <c r="BL48" i="1"/>
  <c r="BK48" i="1"/>
  <c r="BJ48" i="1"/>
  <c r="BI48" i="1"/>
  <c r="BH48" i="1"/>
  <c r="BG48" i="1"/>
  <c r="BF48" i="1"/>
  <c r="BE48" i="1"/>
  <c r="BD48" i="1"/>
  <c r="BC48" i="1"/>
  <c r="BB48" i="1"/>
  <c r="BA48" i="1"/>
  <c r="AZ48" i="1"/>
  <c r="AY48" i="1"/>
  <c r="AX48" i="1"/>
  <c r="AW48" i="1"/>
  <c r="AV48" i="1"/>
  <c r="AU48" i="1"/>
  <c r="AT48" i="1"/>
  <c r="AS48" i="1"/>
  <c r="AR48" i="1"/>
  <c r="AQ48" i="1"/>
  <c r="AP48" i="1"/>
  <c r="AO48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DG47" i="1"/>
  <c r="DF47" i="1"/>
  <c r="DE47" i="1"/>
  <c r="DD47" i="1"/>
  <c r="DC47" i="1"/>
  <c r="DB47" i="1"/>
  <c r="DA47" i="1"/>
  <c r="CZ47" i="1"/>
  <c r="CW47" i="1"/>
  <c r="CV47" i="1"/>
  <c r="CR47" i="1"/>
  <c r="CP47" i="1"/>
  <c r="CO47" i="1"/>
  <c r="CN47" i="1"/>
  <c r="CM47" i="1"/>
  <c r="CL47" i="1"/>
  <c r="CK47" i="1"/>
  <c r="CJ47" i="1"/>
  <c r="CI47" i="1"/>
  <c r="CH47" i="1"/>
  <c r="CG47" i="1"/>
  <c r="CF47" i="1"/>
  <c r="CE47" i="1"/>
  <c r="CD47" i="1"/>
  <c r="CC47" i="1"/>
  <c r="CB47" i="1"/>
  <c r="CA47" i="1"/>
  <c r="BZ47" i="1"/>
  <c r="BY47" i="1"/>
  <c r="BX47" i="1"/>
  <c r="BW47" i="1"/>
  <c r="BV47" i="1"/>
  <c r="BU47" i="1"/>
  <c r="BT47" i="1"/>
  <c r="BS47" i="1"/>
  <c r="BR47" i="1"/>
  <c r="BQ47" i="1"/>
  <c r="BP47" i="1"/>
  <c r="BO47" i="1"/>
  <c r="BN47" i="1"/>
  <c r="BM47" i="1"/>
  <c r="BL47" i="1"/>
  <c r="BK47" i="1"/>
  <c r="BJ47" i="1"/>
  <c r="BI47" i="1"/>
  <c r="BH47" i="1"/>
  <c r="BG47" i="1"/>
  <c r="BF47" i="1"/>
  <c r="BE47" i="1"/>
  <c r="BD47" i="1"/>
  <c r="BC47" i="1"/>
  <c r="BB47" i="1"/>
  <c r="BA47" i="1"/>
  <c r="AZ47" i="1"/>
  <c r="AY47" i="1"/>
  <c r="AX47" i="1"/>
  <c r="AW47" i="1"/>
  <c r="AV47" i="1"/>
  <c r="AU47" i="1"/>
  <c r="AT47" i="1"/>
  <c r="AS47" i="1"/>
  <c r="AR47" i="1"/>
  <c r="AQ47" i="1"/>
  <c r="AP47" i="1"/>
  <c r="AO47" i="1"/>
  <c r="AN47" i="1"/>
  <c r="AM47" i="1"/>
  <c r="AL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DG46" i="1"/>
  <c r="DF46" i="1"/>
  <c r="DE46" i="1"/>
  <c r="DD46" i="1"/>
  <c r="DC46" i="1"/>
  <c r="DB46" i="1"/>
  <c r="DA46" i="1"/>
  <c r="CZ46" i="1"/>
  <c r="CW46" i="1"/>
  <c r="CV46" i="1"/>
  <c r="CR46" i="1"/>
  <c r="CP46" i="1"/>
  <c r="CO46" i="1"/>
  <c r="CN46" i="1"/>
  <c r="CM46" i="1"/>
  <c r="CL46" i="1"/>
  <c r="CK46" i="1"/>
  <c r="CJ46" i="1"/>
  <c r="CI46" i="1"/>
  <c r="CH46" i="1"/>
  <c r="CG46" i="1"/>
  <c r="CF46" i="1"/>
  <c r="CE46" i="1"/>
  <c r="CD46" i="1"/>
  <c r="CC46" i="1"/>
  <c r="CB46" i="1"/>
  <c r="CA46" i="1"/>
  <c r="BZ46" i="1"/>
  <c r="BY46" i="1"/>
  <c r="BX46" i="1"/>
  <c r="BW46" i="1"/>
  <c r="BV46" i="1"/>
  <c r="BU46" i="1"/>
  <c r="BT46" i="1"/>
  <c r="BS46" i="1"/>
  <c r="BR46" i="1"/>
  <c r="BQ46" i="1"/>
  <c r="BP46" i="1"/>
  <c r="BO46" i="1"/>
  <c r="BN46" i="1"/>
  <c r="BM46" i="1"/>
  <c r="BL46" i="1"/>
  <c r="BK46" i="1"/>
  <c r="BJ46" i="1"/>
  <c r="BI46" i="1"/>
  <c r="BH46" i="1"/>
  <c r="BG46" i="1"/>
  <c r="BF46" i="1"/>
  <c r="BE46" i="1"/>
  <c r="BD46" i="1"/>
  <c r="BC46" i="1"/>
  <c r="BB46" i="1"/>
  <c r="BA46" i="1"/>
  <c r="AZ46" i="1"/>
  <c r="AY46" i="1"/>
  <c r="AX46" i="1"/>
  <c r="AW46" i="1"/>
  <c r="AV46" i="1"/>
  <c r="AU46" i="1"/>
  <c r="AT46" i="1"/>
  <c r="AS46" i="1"/>
  <c r="AR46" i="1"/>
  <c r="AQ46" i="1"/>
  <c r="AP46" i="1"/>
  <c r="AO46" i="1"/>
  <c r="AN46" i="1"/>
  <c r="AM46" i="1"/>
  <c r="AL46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DG45" i="1"/>
  <c r="DF45" i="1"/>
  <c r="DE45" i="1"/>
  <c r="DD45" i="1"/>
  <c r="DC45" i="1"/>
  <c r="DB45" i="1"/>
  <c r="DA45" i="1"/>
  <c r="CZ45" i="1"/>
  <c r="CW45" i="1"/>
  <c r="CV45" i="1"/>
  <c r="CR45" i="1"/>
  <c r="CP45" i="1"/>
  <c r="CO45" i="1"/>
  <c r="CN45" i="1"/>
  <c r="CM45" i="1"/>
  <c r="CL45" i="1"/>
  <c r="CK45" i="1"/>
  <c r="CJ45" i="1"/>
  <c r="CI45" i="1"/>
  <c r="CH45" i="1"/>
  <c r="CG45" i="1"/>
  <c r="CF45" i="1"/>
  <c r="CE45" i="1"/>
  <c r="CD45" i="1"/>
  <c r="CC45" i="1"/>
  <c r="CB45" i="1"/>
  <c r="CA45" i="1"/>
  <c r="BZ45" i="1"/>
  <c r="BY45" i="1"/>
  <c r="BX45" i="1"/>
  <c r="BW45" i="1"/>
  <c r="BV45" i="1"/>
  <c r="BU45" i="1"/>
  <c r="BT45" i="1"/>
  <c r="BS45" i="1"/>
  <c r="BR45" i="1"/>
  <c r="BQ45" i="1"/>
  <c r="BP45" i="1"/>
  <c r="BO45" i="1"/>
  <c r="BN45" i="1"/>
  <c r="BM45" i="1"/>
  <c r="BL45" i="1"/>
  <c r="BK45" i="1"/>
  <c r="BJ45" i="1"/>
  <c r="BI45" i="1"/>
  <c r="BH45" i="1"/>
  <c r="BG45" i="1"/>
  <c r="BF45" i="1"/>
  <c r="BE45" i="1"/>
  <c r="BD45" i="1"/>
  <c r="BC45" i="1"/>
  <c r="BB45" i="1"/>
  <c r="BA45" i="1"/>
  <c r="AZ45" i="1"/>
  <c r="AY45" i="1"/>
  <c r="AX45" i="1"/>
  <c r="AW45" i="1"/>
  <c r="AV45" i="1"/>
  <c r="AU45" i="1"/>
  <c r="AT45" i="1"/>
  <c r="AS45" i="1"/>
  <c r="AR45" i="1"/>
  <c r="AQ45" i="1"/>
  <c r="AP45" i="1"/>
  <c r="AO45" i="1"/>
  <c r="AN45" i="1"/>
  <c r="AM45" i="1"/>
  <c r="AL45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DG43" i="1"/>
  <c r="DG44" i="1" s="1"/>
  <c r="DF43" i="1"/>
  <c r="DF44" i="1" s="1"/>
  <c r="DE43" i="1"/>
  <c r="DE44" i="1" s="1"/>
  <c r="DD43" i="1"/>
  <c r="DD44" i="1" s="1"/>
  <c r="DC43" i="1"/>
  <c r="DC44" i="1" s="1"/>
  <c r="DB43" i="1"/>
  <c r="DB44" i="1" s="1"/>
  <c r="DA43" i="1"/>
  <c r="DA44" i="1" s="1"/>
  <c r="CZ43" i="1"/>
  <c r="CZ44" i="1" s="1"/>
  <c r="CY43" i="1"/>
  <c r="CY44" i="1" s="1"/>
  <c r="CX43" i="1"/>
  <c r="CX44" i="1" s="1"/>
  <c r="CW43" i="1"/>
  <c r="CW44" i="1" s="1"/>
  <c r="CV43" i="1"/>
  <c r="CV44" i="1" s="1"/>
  <c r="CU43" i="1"/>
  <c r="CU44" i="1" s="1"/>
  <c r="CT43" i="1"/>
  <c r="CT44" i="1" s="1"/>
  <c r="CR43" i="1"/>
  <c r="CR44" i="1" s="1"/>
  <c r="CQ43" i="1"/>
  <c r="CQ44" i="1" s="1"/>
  <c r="CP43" i="1"/>
  <c r="CP44" i="1" s="1"/>
  <c r="CO43" i="1"/>
  <c r="CO44" i="1" s="1"/>
  <c r="CN43" i="1"/>
  <c r="CN44" i="1" s="1"/>
  <c r="CM43" i="1"/>
  <c r="CM44" i="1" s="1"/>
  <c r="CL43" i="1"/>
  <c r="CL44" i="1" s="1"/>
  <c r="CK43" i="1"/>
  <c r="CK44" i="1" s="1"/>
  <c r="CJ43" i="1"/>
  <c r="CJ44" i="1" s="1"/>
  <c r="CI43" i="1"/>
  <c r="CI44" i="1" s="1"/>
  <c r="CH43" i="1"/>
  <c r="CH44" i="1" s="1"/>
  <c r="CG43" i="1"/>
  <c r="CG44" i="1" s="1"/>
  <c r="CF43" i="1"/>
  <c r="CF44" i="1" s="1"/>
  <c r="CE43" i="1"/>
  <c r="CE44" i="1" s="1"/>
  <c r="CD43" i="1"/>
  <c r="CD44" i="1" s="1"/>
  <c r="CC43" i="1"/>
  <c r="CC44" i="1" s="1"/>
  <c r="CB43" i="1"/>
  <c r="CB44" i="1" s="1"/>
  <c r="CA43" i="1"/>
  <c r="CA44" i="1" s="1"/>
  <c r="BZ43" i="1"/>
  <c r="BZ44" i="1" s="1"/>
  <c r="BY43" i="1"/>
  <c r="BY44" i="1" s="1"/>
  <c r="BX43" i="1"/>
  <c r="BX44" i="1" s="1"/>
  <c r="BW43" i="1"/>
  <c r="BW44" i="1" s="1"/>
  <c r="BV43" i="1"/>
  <c r="BV44" i="1" s="1"/>
  <c r="BU43" i="1"/>
  <c r="BU44" i="1" s="1"/>
  <c r="BT43" i="1"/>
  <c r="BT44" i="1" s="1"/>
  <c r="BS43" i="1"/>
  <c r="BS44" i="1" s="1"/>
  <c r="BR43" i="1"/>
  <c r="BR44" i="1" s="1"/>
  <c r="BQ43" i="1"/>
  <c r="BQ44" i="1" s="1"/>
  <c r="BP43" i="1"/>
  <c r="BP44" i="1" s="1"/>
  <c r="BO43" i="1"/>
  <c r="BO44" i="1" s="1"/>
  <c r="BN43" i="1"/>
  <c r="BN44" i="1" s="1"/>
  <c r="BM43" i="1"/>
  <c r="BM44" i="1" s="1"/>
  <c r="BL43" i="1"/>
  <c r="BL44" i="1" s="1"/>
  <c r="BK43" i="1"/>
  <c r="BK44" i="1" s="1"/>
  <c r="BJ43" i="1"/>
  <c r="BJ44" i="1" s="1"/>
  <c r="BI43" i="1"/>
  <c r="BI44" i="1" s="1"/>
  <c r="BH43" i="1"/>
  <c r="BH44" i="1" s="1"/>
  <c r="BG43" i="1"/>
  <c r="BG44" i="1" s="1"/>
  <c r="BF43" i="1"/>
  <c r="BF44" i="1" s="1"/>
  <c r="BE43" i="1"/>
  <c r="BE44" i="1" s="1"/>
  <c r="BD43" i="1"/>
  <c r="BD44" i="1" s="1"/>
  <c r="BC43" i="1"/>
  <c r="BC44" i="1" s="1"/>
  <c r="BB43" i="1"/>
  <c r="BB44" i="1" s="1"/>
  <c r="BA43" i="1"/>
  <c r="BA44" i="1" s="1"/>
  <c r="AZ43" i="1"/>
  <c r="AZ44" i="1" s="1"/>
  <c r="AY43" i="1"/>
  <c r="AY44" i="1" s="1"/>
  <c r="AX43" i="1"/>
  <c r="AX44" i="1" s="1"/>
  <c r="AW43" i="1"/>
  <c r="AW44" i="1" s="1"/>
  <c r="AV43" i="1"/>
  <c r="AV44" i="1" s="1"/>
  <c r="AU43" i="1"/>
  <c r="AU44" i="1" s="1"/>
  <c r="AT43" i="1"/>
  <c r="AT44" i="1" s="1"/>
  <c r="AS43" i="1"/>
  <c r="AS44" i="1" s="1"/>
  <c r="AR43" i="1"/>
  <c r="AR44" i="1" s="1"/>
  <c r="AQ43" i="1"/>
  <c r="AQ44" i="1" s="1"/>
  <c r="AP43" i="1"/>
  <c r="AP44" i="1" s="1"/>
  <c r="AO43" i="1"/>
  <c r="AO44" i="1" s="1"/>
  <c r="AN43" i="1"/>
  <c r="AN44" i="1" s="1"/>
  <c r="AM43" i="1"/>
  <c r="AM44" i="1" s="1"/>
  <c r="AL43" i="1"/>
  <c r="AL44" i="1" s="1"/>
  <c r="AK43" i="1"/>
  <c r="AK44" i="1" s="1"/>
  <c r="AJ43" i="1"/>
  <c r="AJ44" i="1" s="1"/>
  <c r="AI43" i="1"/>
  <c r="AI44" i="1" s="1"/>
  <c r="AH43" i="1"/>
  <c r="AH44" i="1" s="1"/>
  <c r="AG43" i="1"/>
  <c r="AG44" i="1" s="1"/>
  <c r="AF43" i="1"/>
  <c r="AF44" i="1" s="1"/>
  <c r="AE43" i="1"/>
  <c r="AE44" i="1" s="1"/>
  <c r="AD43" i="1"/>
  <c r="AD44" i="1" s="1"/>
  <c r="AC43" i="1"/>
  <c r="AC44" i="1" s="1"/>
  <c r="AB43" i="1"/>
  <c r="AB44" i="1" s="1"/>
  <c r="AA43" i="1"/>
  <c r="AA44" i="1" s="1"/>
  <c r="Z43" i="1"/>
  <c r="Z44" i="1" s="1"/>
  <c r="Y43" i="1"/>
  <c r="Y44" i="1" s="1"/>
  <c r="X43" i="1"/>
  <c r="X44" i="1" s="1"/>
  <c r="W43" i="1"/>
  <c r="W44" i="1" s="1"/>
  <c r="V43" i="1"/>
  <c r="V44" i="1" s="1"/>
  <c r="U43" i="1"/>
  <c r="U44" i="1" s="1"/>
  <c r="T43" i="1"/>
  <c r="T44" i="1" s="1"/>
  <c r="S43" i="1"/>
  <c r="S44" i="1" s="1"/>
  <c r="R43" i="1"/>
  <c r="R44" i="1" s="1"/>
  <c r="Q43" i="1"/>
  <c r="Q44" i="1" s="1"/>
  <c r="P43" i="1"/>
  <c r="P44" i="1" s="1"/>
  <c r="O43" i="1"/>
  <c r="O44" i="1" s="1"/>
  <c r="N43" i="1"/>
  <c r="N44" i="1" s="1"/>
  <c r="M43" i="1"/>
  <c r="M44" i="1" s="1"/>
  <c r="L43" i="1"/>
  <c r="L44" i="1" s="1"/>
  <c r="K43" i="1"/>
  <c r="J43" i="1"/>
  <c r="J44" i="1" s="1"/>
  <c r="I43" i="1"/>
  <c r="I44" i="1" s="1"/>
  <c r="CP42" i="1"/>
  <c r="CO42" i="1"/>
  <c r="CN42" i="1"/>
  <c r="CM42" i="1"/>
  <c r="CL42" i="1"/>
  <c r="CK42" i="1"/>
  <c r="CJ42" i="1"/>
  <c r="CI42" i="1"/>
  <c r="CH42" i="1"/>
  <c r="CG42" i="1"/>
  <c r="CF42" i="1"/>
  <c r="CE42" i="1"/>
  <c r="CD42" i="1"/>
  <c r="CC42" i="1"/>
  <c r="CB42" i="1"/>
  <c r="CA42" i="1"/>
  <c r="BZ42" i="1"/>
  <c r="BY42" i="1"/>
  <c r="BX42" i="1"/>
  <c r="BW42" i="1"/>
  <c r="BV42" i="1"/>
  <c r="BU42" i="1"/>
  <c r="BT42" i="1"/>
  <c r="BS42" i="1"/>
  <c r="BR42" i="1"/>
  <c r="BQ42" i="1"/>
  <c r="BP42" i="1"/>
  <c r="BO42" i="1"/>
  <c r="BN42" i="1"/>
  <c r="BM42" i="1"/>
  <c r="BL42" i="1"/>
  <c r="BK42" i="1"/>
  <c r="BJ42" i="1"/>
  <c r="BI42" i="1"/>
  <c r="BH42" i="1"/>
  <c r="BG42" i="1"/>
  <c r="BF42" i="1"/>
  <c r="BE42" i="1"/>
  <c r="BD42" i="1"/>
  <c r="BC42" i="1"/>
  <c r="BB42" i="1"/>
  <c r="BA42" i="1"/>
  <c r="AZ42" i="1"/>
  <c r="AY42" i="1"/>
  <c r="AX42" i="1"/>
  <c r="AW42" i="1"/>
  <c r="AV42" i="1"/>
  <c r="AU42" i="1"/>
  <c r="AT42" i="1"/>
  <c r="AS42" i="1"/>
  <c r="AR42" i="1"/>
  <c r="AQ42" i="1"/>
  <c r="AP42" i="1"/>
  <c r="AO42" i="1"/>
  <c r="AN42" i="1"/>
  <c r="AM42" i="1"/>
  <c r="AL42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DG41" i="1"/>
  <c r="DF41" i="1"/>
  <c r="DE41" i="1"/>
  <c r="DD41" i="1"/>
  <c r="DC41" i="1"/>
  <c r="DB41" i="1"/>
  <c r="DA41" i="1"/>
  <c r="CZ41" i="1"/>
  <c r="CY41" i="1"/>
  <c r="CX41" i="1"/>
  <c r="CW41" i="1"/>
  <c r="CV41" i="1"/>
  <c r="CU41" i="1"/>
  <c r="CT41" i="1"/>
  <c r="CR41" i="1"/>
  <c r="CQ41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R40" i="1"/>
  <c r="CQ40" i="1"/>
  <c r="DG39" i="1"/>
  <c r="DF39" i="1"/>
  <c r="DE39" i="1"/>
  <c r="DD39" i="1"/>
  <c r="DC39" i="1"/>
  <c r="DB39" i="1"/>
  <c r="DA39" i="1"/>
  <c r="CZ39" i="1"/>
  <c r="CY39" i="1"/>
  <c r="CX39" i="1"/>
  <c r="CW39" i="1"/>
  <c r="CV39" i="1"/>
  <c r="CU39" i="1"/>
  <c r="CT39" i="1"/>
  <c r="CR39" i="1"/>
  <c r="CQ39" i="1"/>
  <c r="DG38" i="1"/>
  <c r="DF38" i="1"/>
  <c r="DE38" i="1"/>
  <c r="DD38" i="1"/>
  <c r="DC38" i="1"/>
  <c r="DB38" i="1"/>
  <c r="DA38" i="1"/>
  <c r="CZ38" i="1"/>
  <c r="CY38" i="1"/>
  <c r="CX38" i="1"/>
  <c r="CW38" i="1"/>
  <c r="CV38" i="1"/>
  <c r="CU38" i="1"/>
  <c r="CT38" i="1"/>
  <c r="CR38" i="1"/>
  <c r="CQ38" i="1"/>
  <c r="FH36" i="1"/>
  <c r="FG36" i="1"/>
  <c r="FF36" i="1"/>
  <c r="FE36" i="1"/>
  <c r="FD36" i="1"/>
  <c r="FC36" i="1"/>
  <c r="FB36" i="1"/>
  <c r="FA36" i="1"/>
  <c r="EZ36" i="1"/>
  <c r="EY36" i="1"/>
  <c r="EX36" i="1"/>
  <c r="EW36" i="1"/>
  <c r="EV36" i="1"/>
  <c r="EU36" i="1"/>
  <c r="ET36" i="1"/>
  <c r="ES36" i="1"/>
  <c r="ER36" i="1"/>
  <c r="EQ36" i="1"/>
  <c r="EP36" i="1"/>
  <c r="EO36" i="1"/>
  <c r="EN36" i="1"/>
  <c r="EM36" i="1"/>
  <c r="EL36" i="1"/>
  <c r="EK36" i="1"/>
  <c r="EJ36" i="1"/>
  <c r="EI36" i="1"/>
  <c r="EH36" i="1"/>
  <c r="EG36" i="1"/>
  <c r="EF36" i="1"/>
  <c r="EE36" i="1"/>
  <c r="ED36" i="1"/>
  <c r="EC36" i="1"/>
  <c r="EB36" i="1"/>
  <c r="EA36" i="1"/>
  <c r="DZ36" i="1"/>
  <c r="DY36" i="1"/>
  <c r="DX36" i="1"/>
  <c r="DW36" i="1"/>
  <c r="DV36" i="1"/>
  <c r="DU36" i="1"/>
  <c r="DT36" i="1"/>
  <c r="DS36" i="1"/>
  <c r="DR36" i="1"/>
  <c r="DQ36" i="1"/>
  <c r="DP36" i="1"/>
  <c r="DO36" i="1"/>
  <c r="DN36" i="1"/>
  <c r="DM36" i="1"/>
  <c r="DL36" i="1"/>
  <c r="DK36" i="1"/>
  <c r="DJ36" i="1"/>
  <c r="DI36" i="1"/>
  <c r="DH36" i="1"/>
  <c r="DG36" i="1"/>
  <c r="DF36" i="1"/>
  <c r="DE36" i="1"/>
  <c r="DD36" i="1"/>
  <c r="DC36" i="1"/>
  <c r="DB36" i="1"/>
  <c r="DA36" i="1"/>
  <c r="CZ36" i="1"/>
  <c r="CY36" i="1"/>
  <c r="CX36" i="1"/>
  <c r="CW36" i="1"/>
  <c r="CV36" i="1"/>
  <c r="CU36" i="1"/>
  <c r="CT36" i="1"/>
  <c r="CR36" i="1"/>
  <c r="CQ36" i="1"/>
  <c r="CP36" i="1"/>
  <c r="CO36" i="1"/>
  <c r="CN36" i="1"/>
  <c r="CM36" i="1"/>
  <c r="CL36" i="1"/>
  <c r="CK36" i="1"/>
  <c r="CJ36" i="1"/>
  <c r="CI36" i="1"/>
  <c r="CH36" i="1"/>
  <c r="CG36" i="1"/>
  <c r="CF36" i="1"/>
  <c r="CE36" i="1"/>
  <c r="CD36" i="1"/>
  <c r="CC36" i="1"/>
  <c r="CB36" i="1"/>
  <c r="CA36" i="1"/>
  <c r="BZ36" i="1"/>
  <c r="BY36" i="1"/>
  <c r="BX36" i="1"/>
  <c r="BW36" i="1"/>
  <c r="BV36" i="1"/>
  <c r="BU36" i="1"/>
  <c r="BT36" i="1"/>
  <c r="BS36" i="1"/>
  <c r="BR36" i="1"/>
  <c r="BQ36" i="1"/>
  <c r="BP36" i="1"/>
  <c r="BO36" i="1"/>
  <c r="BN36" i="1"/>
  <c r="BM36" i="1"/>
  <c r="BL36" i="1"/>
  <c r="BK36" i="1"/>
  <c r="BJ36" i="1"/>
  <c r="BI36" i="1"/>
  <c r="BH36" i="1"/>
  <c r="BG36" i="1"/>
  <c r="BF36" i="1"/>
  <c r="BE36" i="1"/>
  <c r="BD36" i="1"/>
  <c r="BC36" i="1"/>
  <c r="BB36" i="1"/>
  <c r="BA36" i="1"/>
  <c r="AZ36" i="1"/>
  <c r="AY36" i="1"/>
  <c r="AX36" i="1"/>
  <c r="AW36" i="1"/>
  <c r="AV36" i="1"/>
  <c r="AU36" i="1"/>
  <c r="AT36" i="1"/>
  <c r="AS36" i="1"/>
  <c r="AR36" i="1"/>
  <c r="AQ36" i="1"/>
  <c r="AP36" i="1"/>
  <c r="AO36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FH35" i="1"/>
  <c r="FG35" i="1"/>
  <c r="FF35" i="1"/>
  <c r="FE35" i="1"/>
  <c r="FD35" i="1"/>
  <c r="FC35" i="1"/>
  <c r="FB35" i="1"/>
  <c r="FA35" i="1"/>
  <c r="EZ35" i="1"/>
  <c r="EY35" i="1"/>
  <c r="EX35" i="1"/>
  <c r="EW35" i="1"/>
  <c r="EV35" i="1"/>
  <c r="EU35" i="1"/>
  <c r="ET35" i="1"/>
  <c r="ES35" i="1"/>
  <c r="ER35" i="1"/>
  <c r="EQ35" i="1"/>
  <c r="EP35" i="1"/>
  <c r="EO35" i="1"/>
  <c r="EN35" i="1"/>
  <c r="EM35" i="1"/>
  <c r="EL35" i="1"/>
  <c r="EK35" i="1"/>
  <c r="EJ35" i="1"/>
  <c r="EI35" i="1"/>
  <c r="EH35" i="1"/>
  <c r="EG35" i="1"/>
  <c r="EF35" i="1"/>
  <c r="EE35" i="1"/>
  <c r="ED35" i="1"/>
  <c r="EC35" i="1"/>
  <c r="EB35" i="1"/>
  <c r="EA35" i="1"/>
  <c r="DZ35" i="1"/>
  <c r="DY35" i="1"/>
  <c r="DX35" i="1"/>
  <c r="DW35" i="1"/>
  <c r="DV35" i="1"/>
  <c r="DU35" i="1"/>
  <c r="DT35" i="1"/>
  <c r="DS35" i="1"/>
  <c r="DR35" i="1"/>
  <c r="DQ35" i="1"/>
  <c r="DP35" i="1"/>
  <c r="DO35" i="1"/>
  <c r="DN35" i="1"/>
  <c r="DM35" i="1"/>
  <c r="DL35" i="1"/>
  <c r="DK35" i="1"/>
  <c r="DJ35" i="1"/>
  <c r="DI35" i="1"/>
  <c r="DH35" i="1"/>
  <c r="DG35" i="1"/>
  <c r="DF35" i="1"/>
  <c r="DE35" i="1"/>
  <c r="DD35" i="1"/>
  <c r="DC35" i="1"/>
  <c r="DB35" i="1"/>
  <c r="DA35" i="1"/>
  <c r="CZ35" i="1"/>
  <c r="CY35" i="1"/>
  <c r="CX35" i="1"/>
  <c r="CW35" i="1"/>
  <c r="CV35" i="1"/>
  <c r="CU35" i="1"/>
  <c r="CT35" i="1"/>
  <c r="CR35" i="1"/>
  <c r="CQ35" i="1"/>
  <c r="CP35" i="1"/>
  <c r="CO35" i="1"/>
  <c r="CN35" i="1"/>
  <c r="CM35" i="1"/>
  <c r="CL35" i="1"/>
  <c r="CK35" i="1"/>
  <c r="CJ35" i="1"/>
  <c r="CI35" i="1"/>
  <c r="CH35" i="1"/>
  <c r="CG35" i="1"/>
  <c r="CF35" i="1"/>
  <c r="CE35" i="1"/>
  <c r="CD35" i="1"/>
  <c r="CC35" i="1"/>
  <c r="CB35" i="1"/>
  <c r="CA35" i="1"/>
  <c r="BZ35" i="1"/>
  <c r="BY35" i="1"/>
  <c r="BX35" i="1"/>
  <c r="BW35" i="1"/>
  <c r="BV35" i="1"/>
  <c r="BU35" i="1"/>
  <c r="BT35" i="1"/>
  <c r="BS35" i="1"/>
  <c r="BR35" i="1"/>
  <c r="BQ35" i="1"/>
  <c r="BP35" i="1"/>
  <c r="BO35" i="1"/>
  <c r="BN35" i="1"/>
  <c r="BM35" i="1"/>
  <c r="BL35" i="1"/>
  <c r="BK35" i="1"/>
  <c r="BJ35" i="1"/>
  <c r="BI35" i="1"/>
  <c r="BH35" i="1"/>
  <c r="BG35" i="1"/>
  <c r="BF35" i="1"/>
  <c r="BE35" i="1"/>
  <c r="BD35" i="1"/>
  <c r="BC35" i="1"/>
  <c r="BB35" i="1"/>
  <c r="BA35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AN35" i="1"/>
  <c r="AM35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CK34" i="1"/>
  <c r="CA34" i="1"/>
  <c r="BR34" i="1"/>
  <c r="BH34" i="1"/>
  <c r="AY34" i="1"/>
  <c r="AL34" i="1"/>
  <c r="AC34" i="1"/>
  <c r="S34" i="1"/>
  <c r="I34" i="1"/>
  <c r="CK33" i="1"/>
  <c r="CA33" i="1"/>
  <c r="BR33" i="1"/>
  <c r="BH33" i="1"/>
  <c r="AY33" i="1"/>
  <c r="AL33" i="1"/>
  <c r="AC33" i="1"/>
  <c r="S33" i="1"/>
  <c r="I33" i="1"/>
  <c r="CK32" i="1"/>
  <c r="CA32" i="1"/>
  <c r="BR32" i="1"/>
  <c r="BH32" i="1"/>
  <c r="AY32" i="1"/>
  <c r="AL32" i="1"/>
  <c r="AC32" i="1"/>
  <c r="S32" i="1"/>
  <c r="I32" i="1"/>
  <c r="CK31" i="1"/>
  <c r="CA31" i="1"/>
  <c r="BR31" i="1"/>
  <c r="BH31" i="1"/>
  <c r="AY31" i="1"/>
  <c r="AQ31" i="1"/>
  <c r="AL31" i="1"/>
  <c r="AC31" i="1"/>
  <c r="S31" i="1"/>
  <c r="I31" i="1"/>
  <c r="FH29" i="1"/>
  <c r="FG29" i="1"/>
  <c r="FF29" i="1"/>
  <c r="FE29" i="1"/>
  <c r="FD29" i="1"/>
  <c r="FC29" i="1"/>
  <c r="FB29" i="1"/>
  <c r="FA29" i="1"/>
  <c r="EZ29" i="1"/>
  <c r="EY29" i="1"/>
  <c r="EX29" i="1"/>
  <c r="EW29" i="1"/>
  <c r="EV29" i="1"/>
  <c r="EU29" i="1"/>
  <c r="ET29" i="1"/>
  <c r="ES29" i="1"/>
  <c r="ER29" i="1"/>
  <c r="EQ29" i="1"/>
  <c r="EP29" i="1"/>
  <c r="EO29" i="1"/>
  <c r="EN29" i="1"/>
  <c r="EM29" i="1"/>
  <c r="EL29" i="1"/>
  <c r="EK29" i="1"/>
  <c r="EJ29" i="1"/>
  <c r="EI29" i="1"/>
  <c r="EH29" i="1"/>
  <c r="EG29" i="1"/>
  <c r="EF29" i="1"/>
  <c r="EE29" i="1"/>
  <c r="ED29" i="1"/>
  <c r="EC29" i="1"/>
  <c r="EB29" i="1"/>
  <c r="EA29" i="1"/>
  <c r="DZ29" i="1"/>
  <c r="DY29" i="1"/>
  <c r="DX29" i="1"/>
  <c r="DW29" i="1"/>
  <c r="DV29" i="1"/>
  <c r="DU29" i="1"/>
  <c r="DT29" i="1"/>
  <c r="DS29" i="1"/>
  <c r="DR29" i="1"/>
  <c r="DQ29" i="1"/>
  <c r="DP29" i="1"/>
  <c r="DO29" i="1"/>
  <c r="DN29" i="1"/>
  <c r="DM29" i="1"/>
  <c r="DL29" i="1"/>
  <c r="DK29" i="1"/>
  <c r="DJ29" i="1"/>
  <c r="DI29" i="1"/>
  <c r="DH29" i="1"/>
  <c r="DG29" i="1"/>
  <c r="DF29" i="1"/>
  <c r="DE29" i="1"/>
  <c r="DD29" i="1"/>
  <c r="DC29" i="1"/>
  <c r="DB29" i="1"/>
  <c r="DA29" i="1"/>
  <c r="CZ29" i="1"/>
  <c r="CY29" i="1"/>
  <c r="CX29" i="1"/>
  <c r="CW29" i="1"/>
  <c r="CV29" i="1"/>
  <c r="CU29" i="1"/>
  <c r="CT29" i="1"/>
  <c r="CR29" i="1"/>
  <c r="CQ29" i="1"/>
  <c r="CP29" i="1"/>
  <c r="CO29" i="1"/>
  <c r="CN29" i="1"/>
  <c r="CM29" i="1"/>
  <c r="CL29" i="1"/>
  <c r="CK29" i="1"/>
  <c r="CJ29" i="1"/>
  <c r="CI29" i="1"/>
  <c r="CH29" i="1"/>
  <c r="CG29" i="1"/>
  <c r="CF29" i="1"/>
  <c r="CE29" i="1"/>
  <c r="CD29" i="1"/>
  <c r="CC29" i="1"/>
  <c r="CB29" i="1"/>
  <c r="CA29" i="1"/>
  <c r="BZ29" i="1"/>
  <c r="BY29" i="1"/>
  <c r="BX29" i="1"/>
  <c r="BW29" i="1"/>
  <c r="BV29" i="1"/>
  <c r="BU29" i="1"/>
  <c r="BT29" i="1"/>
  <c r="BS29" i="1"/>
  <c r="BR29" i="1"/>
  <c r="BQ29" i="1"/>
  <c r="BP29" i="1"/>
  <c r="BO29" i="1"/>
  <c r="BN29" i="1"/>
  <c r="BM29" i="1"/>
  <c r="BL29" i="1"/>
  <c r="BK29" i="1"/>
  <c r="BJ29" i="1"/>
  <c r="BI29" i="1"/>
  <c r="BH29" i="1"/>
  <c r="BG29" i="1"/>
  <c r="BF29" i="1"/>
  <c r="BE29" i="1"/>
  <c r="BD29" i="1"/>
  <c r="BC29" i="1"/>
  <c r="BB29" i="1"/>
  <c r="BA29" i="1"/>
  <c r="AZ29" i="1"/>
  <c r="AY29" i="1"/>
  <c r="AX29" i="1"/>
  <c r="AW29" i="1"/>
  <c r="AV29" i="1"/>
  <c r="AU29" i="1"/>
  <c r="AT29" i="1"/>
  <c r="AS29" i="1"/>
  <c r="AR29" i="1"/>
  <c r="AQ29" i="1"/>
  <c r="AP29" i="1"/>
  <c r="AO29" i="1"/>
  <c r="AN29" i="1"/>
  <c r="AM29" i="1"/>
  <c r="AL29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FH28" i="1"/>
  <c r="FG28" i="1"/>
  <c r="FF28" i="1"/>
  <c r="FE28" i="1"/>
  <c r="FD28" i="1"/>
  <c r="FC28" i="1"/>
  <c r="FB28" i="1"/>
  <c r="FA28" i="1"/>
  <c r="EZ28" i="1"/>
  <c r="EY28" i="1"/>
  <c r="EX28" i="1"/>
  <c r="EW28" i="1"/>
  <c r="EV28" i="1"/>
  <c r="EU28" i="1"/>
  <c r="ET28" i="1"/>
  <c r="ES28" i="1"/>
  <c r="ER28" i="1"/>
  <c r="EQ28" i="1"/>
  <c r="EP28" i="1"/>
  <c r="EO28" i="1"/>
  <c r="EN28" i="1"/>
  <c r="EM28" i="1"/>
  <c r="EL28" i="1"/>
  <c r="EK28" i="1"/>
  <c r="EJ28" i="1"/>
  <c r="EI28" i="1"/>
  <c r="EH28" i="1"/>
  <c r="EG28" i="1"/>
  <c r="EF28" i="1"/>
  <c r="EE28" i="1"/>
  <c r="ED28" i="1"/>
  <c r="EC28" i="1"/>
  <c r="EB28" i="1"/>
  <c r="EA28" i="1"/>
  <c r="DZ28" i="1"/>
  <c r="DY28" i="1"/>
  <c r="DX28" i="1"/>
  <c r="DW28" i="1"/>
  <c r="DV28" i="1"/>
  <c r="DU28" i="1"/>
  <c r="DT28" i="1"/>
  <c r="DS28" i="1"/>
  <c r="DR28" i="1"/>
  <c r="DQ28" i="1"/>
  <c r="DP28" i="1"/>
  <c r="DO28" i="1"/>
  <c r="DN28" i="1"/>
  <c r="DM28" i="1"/>
  <c r="DL28" i="1"/>
  <c r="DK28" i="1"/>
  <c r="DJ28" i="1"/>
  <c r="DI28" i="1"/>
  <c r="DH28" i="1"/>
  <c r="DG28" i="1"/>
  <c r="DF28" i="1"/>
  <c r="DE28" i="1"/>
  <c r="DD28" i="1"/>
  <c r="DC28" i="1"/>
  <c r="DB28" i="1"/>
  <c r="DA28" i="1"/>
  <c r="CZ28" i="1"/>
  <c r="CY28" i="1"/>
  <c r="CX28" i="1"/>
  <c r="CW28" i="1"/>
  <c r="CV28" i="1"/>
  <c r="CU28" i="1"/>
  <c r="CT28" i="1"/>
  <c r="CR28" i="1"/>
  <c r="CQ28" i="1"/>
  <c r="CP28" i="1"/>
  <c r="CO28" i="1"/>
  <c r="CN28" i="1"/>
  <c r="CM28" i="1"/>
  <c r="CL28" i="1"/>
  <c r="CK28" i="1"/>
  <c r="CJ28" i="1"/>
  <c r="CI28" i="1"/>
  <c r="CH28" i="1"/>
  <c r="CG28" i="1"/>
  <c r="CF28" i="1"/>
  <c r="CE28" i="1"/>
  <c r="CD28" i="1"/>
  <c r="CC28" i="1"/>
  <c r="CB28" i="1"/>
  <c r="CA28" i="1"/>
  <c r="BZ28" i="1"/>
  <c r="BY28" i="1"/>
  <c r="BX28" i="1"/>
  <c r="BW28" i="1"/>
  <c r="BV28" i="1"/>
  <c r="BU28" i="1"/>
  <c r="BT28" i="1"/>
  <c r="BS28" i="1"/>
  <c r="BR28" i="1"/>
  <c r="BQ28" i="1"/>
  <c r="BP28" i="1"/>
  <c r="BO28" i="1"/>
  <c r="BN28" i="1"/>
  <c r="BM28" i="1"/>
  <c r="BL28" i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FH27" i="1"/>
  <c r="FG27" i="1"/>
  <c r="FF27" i="1"/>
  <c r="FE27" i="1"/>
  <c r="FD27" i="1"/>
  <c r="FC27" i="1"/>
  <c r="FB27" i="1"/>
  <c r="FA27" i="1"/>
  <c r="EZ27" i="1"/>
  <c r="EY27" i="1"/>
  <c r="EX27" i="1"/>
  <c r="EW27" i="1"/>
  <c r="EV27" i="1"/>
  <c r="EU27" i="1"/>
  <c r="ET27" i="1"/>
  <c r="ES27" i="1"/>
  <c r="ER27" i="1"/>
  <c r="EQ27" i="1"/>
  <c r="EP27" i="1"/>
  <c r="EO27" i="1"/>
  <c r="EN27" i="1"/>
  <c r="EM27" i="1"/>
  <c r="EL27" i="1"/>
  <c r="EK27" i="1"/>
  <c r="EJ27" i="1"/>
  <c r="EI27" i="1"/>
  <c r="EH27" i="1"/>
  <c r="EG27" i="1"/>
  <c r="EF27" i="1"/>
  <c r="EE27" i="1"/>
  <c r="ED27" i="1"/>
  <c r="EC27" i="1"/>
  <c r="EB27" i="1"/>
  <c r="EA27" i="1"/>
  <c r="DZ27" i="1"/>
  <c r="DY27" i="1"/>
  <c r="DX27" i="1"/>
  <c r="DW27" i="1"/>
  <c r="DV27" i="1"/>
  <c r="DU27" i="1"/>
  <c r="DT27" i="1"/>
  <c r="DS27" i="1"/>
  <c r="DR27" i="1"/>
  <c r="DQ27" i="1"/>
  <c r="DP27" i="1"/>
  <c r="DO27" i="1"/>
  <c r="DN27" i="1"/>
  <c r="DM27" i="1"/>
  <c r="DL27" i="1"/>
  <c r="DK27" i="1"/>
  <c r="DJ27" i="1"/>
  <c r="DI27" i="1"/>
  <c r="DH27" i="1"/>
  <c r="DG27" i="1"/>
  <c r="DF27" i="1"/>
  <c r="DE27" i="1"/>
  <c r="DD27" i="1"/>
  <c r="DC27" i="1"/>
  <c r="DB27" i="1"/>
  <c r="DA27" i="1"/>
  <c r="CZ27" i="1"/>
  <c r="CY27" i="1"/>
  <c r="CX27" i="1"/>
  <c r="CW27" i="1"/>
  <c r="CV27" i="1"/>
  <c r="CU27" i="1"/>
  <c r="CT27" i="1"/>
  <c r="CR27" i="1"/>
  <c r="CQ27" i="1"/>
  <c r="CP27" i="1"/>
  <c r="CO27" i="1"/>
  <c r="CN27" i="1"/>
  <c r="CM27" i="1"/>
  <c r="CL27" i="1"/>
  <c r="CK27" i="1"/>
  <c r="CJ27" i="1"/>
  <c r="CI27" i="1"/>
  <c r="CH27" i="1"/>
  <c r="CG27" i="1"/>
  <c r="CF27" i="1"/>
  <c r="CE27" i="1"/>
  <c r="CD27" i="1"/>
  <c r="CC27" i="1"/>
  <c r="CB27" i="1"/>
  <c r="CA27" i="1"/>
  <c r="BZ27" i="1"/>
  <c r="BY27" i="1"/>
  <c r="BX27" i="1"/>
  <c r="BW27" i="1"/>
  <c r="BV27" i="1"/>
  <c r="BU27" i="1"/>
  <c r="BT27" i="1"/>
  <c r="BS27" i="1"/>
  <c r="BR27" i="1"/>
  <c r="BQ27" i="1"/>
  <c r="BP27" i="1"/>
  <c r="BO27" i="1"/>
  <c r="BN27" i="1"/>
  <c r="BM27" i="1"/>
  <c r="BL27" i="1"/>
  <c r="BK27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FH26" i="1"/>
  <c r="FH46" i="1" s="1"/>
  <c r="FG26" i="1"/>
  <c r="FG47" i="1" s="1"/>
  <c r="FF26" i="1"/>
  <c r="FF47" i="1" s="1"/>
  <c r="FE26" i="1"/>
  <c r="FE45" i="1" s="1"/>
  <c r="FD26" i="1"/>
  <c r="FD45" i="1" s="1"/>
  <c r="FC26" i="1"/>
  <c r="FC45" i="1" s="1"/>
  <c r="FB26" i="1"/>
  <c r="FB45" i="1" s="1"/>
  <c r="FA26" i="1"/>
  <c r="FA45" i="1" s="1"/>
  <c r="EZ26" i="1"/>
  <c r="EZ48" i="1" s="1"/>
  <c r="EY26" i="1"/>
  <c r="EY48" i="1" s="1"/>
  <c r="EX26" i="1"/>
  <c r="EX46" i="1" s="1"/>
  <c r="EW26" i="1"/>
  <c r="EW46" i="1" s="1"/>
  <c r="EV26" i="1"/>
  <c r="EV46" i="1" s="1"/>
  <c r="EU26" i="1"/>
  <c r="EU46" i="1" s="1"/>
  <c r="ET26" i="1"/>
  <c r="ET46" i="1" s="1"/>
  <c r="ES26" i="1"/>
  <c r="ES48" i="1" s="1"/>
  <c r="ER26" i="1"/>
  <c r="ER46" i="1" s="1"/>
  <c r="EQ26" i="1"/>
  <c r="EQ47" i="1" s="1"/>
  <c r="EP26" i="1"/>
  <c r="EP47" i="1" s="1"/>
  <c r="EO26" i="1"/>
  <c r="EO45" i="1" s="1"/>
  <c r="EN26" i="1"/>
  <c r="EN45" i="1" s="1"/>
  <c r="EM26" i="1"/>
  <c r="EM45" i="1" s="1"/>
  <c r="EL26" i="1"/>
  <c r="EL45" i="1" s="1"/>
  <c r="EK26" i="1"/>
  <c r="EK45" i="1" s="1"/>
  <c r="EJ26" i="1"/>
  <c r="EJ48" i="1" s="1"/>
  <c r="EI26" i="1"/>
  <c r="EI48" i="1" s="1"/>
  <c r="EH26" i="1"/>
  <c r="EH46" i="1" s="1"/>
  <c r="EG26" i="1"/>
  <c r="EG46" i="1" s="1"/>
  <c r="EF26" i="1"/>
  <c r="EF46" i="1" s="1"/>
  <c r="EE26" i="1"/>
  <c r="EE46" i="1" s="1"/>
  <c r="ED26" i="1"/>
  <c r="ED46" i="1" s="1"/>
  <c r="EC26" i="1"/>
  <c r="EC48" i="1" s="1"/>
  <c r="EB26" i="1"/>
  <c r="EB46" i="1" s="1"/>
  <c r="EA26" i="1"/>
  <c r="EA47" i="1" s="1"/>
  <c r="DZ26" i="1"/>
  <c r="DZ46" i="1" s="1"/>
  <c r="DY26" i="1"/>
  <c r="DY45" i="1" s="1"/>
  <c r="DX26" i="1"/>
  <c r="DX45" i="1" s="1"/>
  <c r="DW26" i="1"/>
  <c r="DW45" i="1" s="1"/>
  <c r="DV26" i="1"/>
  <c r="DV45" i="1" s="1"/>
  <c r="DU26" i="1"/>
  <c r="DU45" i="1" s="1"/>
  <c r="DT26" i="1"/>
  <c r="DT48" i="1" s="1"/>
  <c r="DS26" i="1"/>
  <c r="DS48" i="1" s="1"/>
  <c r="DR26" i="1"/>
  <c r="DR46" i="1" s="1"/>
  <c r="DQ26" i="1"/>
  <c r="DQ46" i="1" s="1"/>
  <c r="DP26" i="1"/>
  <c r="DP46" i="1" s="1"/>
  <c r="DO26" i="1"/>
  <c r="DO46" i="1" s="1"/>
  <c r="DN26" i="1"/>
  <c r="DN46" i="1" s="1"/>
  <c r="DM26" i="1"/>
  <c r="DM48" i="1" s="1"/>
  <c r="DL26" i="1"/>
  <c r="DL46" i="1" s="1"/>
  <c r="DK26" i="1"/>
  <c r="DK47" i="1" s="1"/>
  <c r="DJ26" i="1"/>
  <c r="DJ47" i="1" s="1"/>
  <c r="DI26" i="1"/>
  <c r="DI45" i="1" s="1"/>
  <c r="DH26" i="1"/>
  <c r="DH45" i="1" s="1"/>
  <c r="DG26" i="1"/>
  <c r="DF26" i="1"/>
  <c r="DE26" i="1"/>
  <c r="DD26" i="1"/>
  <c r="DC26" i="1"/>
  <c r="DB26" i="1"/>
  <c r="DA26" i="1"/>
  <c r="CZ26" i="1"/>
  <c r="CY26" i="1"/>
  <c r="CX26" i="1"/>
  <c r="CW26" i="1"/>
  <c r="CV26" i="1"/>
  <c r="CU26" i="1"/>
  <c r="CT26" i="1"/>
  <c r="CR26" i="1"/>
  <c r="CQ26" i="1"/>
  <c r="CP26" i="1"/>
  <c r="CO26" i="1"/>
  <c r="CN26" i="1"/>
  <c r="CM26" i="1"/>
  <c r="CL26" i="1"/>
  <c r="CK26" i="1"/>
  <c r="CJ26" i="1"/>
  <c r="CI26" i="1"/>
  <c r="CH26" i="1"/>
  <c r="CG26" i="1"/>
  <c r="CF26" i="1"/>
  <c r="CE26" i="1"/>
  <c r="CD26" i="1"/>
  <c r="CC26" i="1"/>
  <c r="CB26" i="1"/>
  <c r="CA26" i="1"/>
  <c r="BZ26" i="1"/>
  <c r="BY26" i="1"/>
  <c r="BX26" i="1"/>
  <c r="BW26" i="1"/>
  <c r="BV26" i="1"/>
  <c r="BU26" i="1"/>
  <c r="BT26" i="1"/>
  <c r="BS26" i="1"/>
  <c r="BR26" i="1"/>
  <c r="BQ26" i="1"/>
  <c r="BP26" i="1"/>
  <c r="BO26" i="1"/>
  <c r="BN26" i="1"/>
  <c r="BM26" i="1"/>
  <c r="BL26" i="1"/>
  <c r="BK26" i="1"/>
  <c r="BJ26" i="1"/>
  <c r="BI26" i="1"/>
  <c r="BH26" i="1"/>
  <c r="BG26" i="1"/>
  <c r="BF26" i="1"/>
  <c r="BE26" i="1"/>
  <c r="BD26" i="1"/>
  <c r="BC26" i="1"/>
  <c r="BB26" i="1"/>
  <c r="BA26" i="1"/>
  <c r="AZ26" i="1"/>
  <c r="AY26" i="1"/>
  <c r="AX26" i="1"/>
  <c r="AW26" i="1"/>
  <c r="AV26" i="1"/>
  <c r="AU26" i="1"/>
  <c r="AT26" i="1"/>
  <c r="AS26" i="1"/>
  <c r="AR26" i="1"/>
  <c r="AQ26" i="1"/>
  <c r="AP26" i="1"/>
  <c r="AO26" i="1"/>
  <c r="AN26" i="1"/>
  <c r="AM26" i="1"/>
  <c r="AL26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2" i="1"/>
  <c r="FH21" i="1"/>
  <c r="FG21" i="1"/>
  <c r="FF21" i="1"/>
  <c r="FE21" i="1"/>
  <c r="FD21" i="1"/>
  <c r="FC21" i="1"/>
  <c r="FB21" i="1"/>
  <c r="FA21" i="1"/>
  <c r="EZ21" i="1"/>
  <c r="EY21" i="1"/>
  <c r="EX21" i="1"/>
  <c r="EW21" i="1"/>
  <c r="EV21" i="1"/>
  <c r="EU21" i="1"/>
  <c r="ET21" i="1"/>
  <c r="ES21" i="1"/>
  <c r="ER21" i="1"/>
  <c r="EQ21" i="1"/>
  <c r="EP21" i="1"/>
  <c r="EO21" i="1"/>
  <c r="EN21" i="1"/>
  <c r="EM21" i="1"/>
  <c r="EL21" i="1"/>
  <c r="EK21" i="1"/>
  <c r="EJ21" i="1"/>
  <c r="EI21" i="1"/>
  <c r="EH21" i="1"/>
  <c r="EG21" i="1"/>
  <c r="EF21" i="1"/>
  <c r="EE21" i="1"/>
  <c r="ED21" i="1"/>
  <c r="EC21" i="1"/>
  <c r="EB21" i="1"/>
  <c r="EA21" i="1"/>
  <c r="DZ21" i="1"/>
  <c r="DY21" i="1"/>
  <c r="DX21" i="1"/>
  <c r="DW21" i="1"/>
  <c r="DV21" i="1"/>
  <c r="DU21" i="1"/>
  <c r="DT21" i="1"/>
  <c r="DS21" i="1"/>
  <c r="DR21" i="1"/>
  <c r="DQ21" i="1"/>
  <c r="DP21" i="1"/>
  <c r="DO21" i="1"/>
  <c r="DN21" i="1"/>
  <c r="DM21" i="1"/>
  <c r="DL21" i="1"/>
  <c r="DK21" i="1"/>
  <c r="DJ21" i="1"/>
  <c r="DI21" i="1"/>
  <c r="DH21" i="1"/>
  <c r="DG21" i="1"/>
  <c r="DF21" i="1"/>
  <c r="DE21" i="1"/>
  <c r="DD21" i="1"/>
  <c r="DC21" i="1"/>
  <c r="DB21" i="1"/>
  <c r="DA21" i="1"/>
  <c r="CZ21" i="1"/>
  <c r="CY21" i="1"/>
  <c r="CX21" i="1"/>
  <c r="CW21" i="1"/>
  <c r="CV21" i="1"/>
  <c r="CU21" i="1"/>
  <c r="CT21" i="1"/>
  <c r="CR21" i="1"/>
  <c r="CQ21" i="1"/>
  <c r="CP21" i="1"/>
  <c r="CO21" i="1"/>
  <c r="CN21" i="1"/>
  <c r="CM21" i="1"/>
  <c r="CL21" i="1"/>
  <c r="CK21" i="1"/>
  <c r="CJ21" i="1"/>
  <c r="CI21" i="1"/>
  <c r="CH21" i="1"/>
  <c r="CG21" i="1"/>
  <c r="CF21" i="1"/>
  <c r="CE21" i="1"/>
  <c r="CD21" i="1"/>
  <c r="CC21" i="1"/>
  <c r="CB21" i="1"/>
  <c r="CA21" i="1"/>
  <c r="BZ21" i="1"/>
  <c r="BY21" i="1"/>
  <c r="BX21" i="1"/>
  <c r="BW21" i="1"/>
  <c r="BV21" i="1"/>
  <c r="BU21" i="1"/>
  <c r="BT21" i="1"/>
  <c r="BS21" i="1"/>
  <c r="BR21" i="1"/>
  <c r="BQ21" i="1"/>
  <c r="BP21" i="1"/>
  <c r="BO21" i="1"/>
  <c r="BN21" i="1"/>
  <c r="BM21" i="1"/>
  <c r="BL21" i="1"/>
  <c r="BK21" i="1"/>
  <c r="BJ21" i="1"/>
  <c r="BI21" i="1"/>
  <c r="BH21" i="1"/>
  <c r="BG21" i="1"/>
  <c r="BF21" i="1"/>
  <c r="BE21" i="1"/>
  <c r="BD21" i="1"/>
  <c r="BC21" i="1"/>
  <c r="BB21" i="1"/>
  <c r="BA21" i="1"/>
  <c r="AZ21" i="1"/>
  <c r="AY21" i="1"/>
  <c r="AX21" i="1"/>
  <c r="AW21" i="1"/>
  <c r="AV21" i="1"/>
  <c r="AU21" i="1"/>
  <c r="AT21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FH20" i="1"/>
  <c r="FG20" i="1"/>
  <c r="FF20" i="1"/>
  <c r="FE20" i="1"/>
  <c r="FD20" i="1"/>
  <c r="FC20" i="1"/>
  <c r="FB20" i="1"/>
  <c r="FA20" i="1"/>
  <c r="EZ20" i="1"/>
  <c r="EY20" i="1"/>
  <c r="EX20" i="1"/>
  <c r="EW20" i="1"/>
  <c r="EV20" i="1"/>
  <c r="EU20" i="1"/>
  <c r="ET20" i="1"/>
  <c r="ES20" i="1"/>
  <c r="ER20" i="1"/>
  <c r="EQ20" i="1"/>
  <c r="EP20" i="1"/>
  <c r="EO20" i="1"/>
  <c r="EN20" i="1"/>
  <c r="EM20" i="1"/>
  <c r="EL20" i="1"/>
  <c r="EK20" i="1"/>
  <c r="EJ20" i="1"/>
  <c r="EI20" i="1"/>
  <c r="EH20" i="1"/>
  <c r="EG20" i="1"/>
  <c r="EF20" i="1"/>
  <c r="EE20" i="1"/>
  <c r="ED20" i="1"/>
  <c r="EC20" i="1"/>
  <c r="EB20" i="1"/>
  <c r="EA20" i="1"/>
  <c r="DZ20" i="1"/>
  <c r="DY20" i="1"/>
  <c r="DX20" i="1"/>
  <c r="DW20" i="1"/>
  <c r="DV20" i="1"/>
  <c r="DU20" i="1"/>
  <c r="DT20" i="1"/>
  <c r="DS20" i="1"/>
  <c r="DR20" i="1"/>
  <c r="DQ20" i="1"/>
  <c r="DP20" i="1"/>
  <c r="DO20" i="1"/>
  <c r="DN20" i="1"/>
  <c r="DM20" i="1"/>
  <c r="DL20" i="1"/>
  <c r="DK20" i="1"/>
  <c r="DJ20" i="1"/>
  <c r="DI20" i="1"/>
  <c r="DH20" i="1"/>
  <c r="DG20" i="1"/>
  <c r="DF20" i="1"/>
  <c r="DE20" i="1"/>
  <c r="DD20" i="1"/>
  <c r="DC20" i="1"/>
  <c r="DB20" i="1"/>
  <c r="DA20" i="1"/>
  <c r="CZ20" i="1"/>
  <c r="CY20" i="1"/>
  <c r="CX20" i="1"/>
  <c r="CW20" i="1"/>
  <c r="CV20" i="1"/>
  <c r="CU20" i="1"/>
  <c r="CT20" i="1"/>
  <c r="CR20" i="1"/>
  <c r="CQ20" i="1"/>
  <c r="CP20" i="1"/>
  <c r="CO20" i="1"/>
  <c r="CN20" i="1"/>
  <c r="CM20" i="1"/>
  <c r="CL20" i="1"/>
  <c r="CK20" i="1"/>
  <c r="CJ20" i="1"/>
  <c r="CI20" i="1"/>
  <c r="CH20" i="1"/>
  <c r="CG20" i="1"/>
  <c r="CF20" i="1"/>
  <c r="CE20" i="1"/>
  <c r="CD20" i="1"/>
  <c r="CC20" i="1"/>
  <c r="CB20" i="1"/>
  <c r="CA20" i="1"/>
  <c r="BZ20" i="1"/>
  <c r="BY20" i="1"/>
  <c r="BX20" i="1"/>
  <c r="BW20" i="1"/>
  <c r="BV20" i="1"/>
  <c r="BU20" i="1"/>
  <c r="BT20" i="1"/>
  <c r="BS20" i="1"/>
  <c r="BR20" i="1"/>
  <c r="BQ20" i="1"/>
  <c r="BP20" i="1"/>
  <c r="BO20" i="1"/>
  <c r="BN20" i="1"/>
  <c r="BM20" i="1"/>
  <c r="BL20" i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FH19" i="1"/>
  <c r="FG19" i="1"/>
  <c r="FF19" i="1"/>
  <c r="FE19" i="1"/>
  <c r="FD19" i="1"/>
  <c r="FC19" i="1"/>
  <c r="FB19" i="1"/>
  <c r="FA19" i="1"/>
  <c r="EZ19" i="1"/>
  <c r="EY19" i="1"/>
  <c r="EX19" i="1"/>
  <c r="EW19" i="1"/>
  <c r="EV19" i="1"/>
  <c r="EU19" i="1"/>
  <c r="ET19" i="1"/>
  <c r="ES19" i="1"/>
  <c r="ER19" i="1"/>
  <c r="EQ19" i="1"/>
  <c r="EP19" i="1"/>
  <c r="EO19" i="1"/>
  <c r="EN19" i="1"/>
  <c r="EM19" i="1"/>
  <c r="EL19" i="1"/>
  <c r="EK19" i="1"/>
  <c r="EJ19" i="1"/>
  <c r="EI19" i="1"/>
  <c r="EH19" i="1"/>
  <c r="EG19" i="1"/>
  <c r="EF19" i="1"/>
  <c r="EE19" i="1"/>
  <c r="ED19" i="1"/>
  <c r="EC19" i="1"/>
  <c r="EB19" i="1"/>
  <c r="EA19" i="1"/>
  <c r="DZ19" i="1"/>
  <c r="DY19" i="1"/>
  <c r="DX19" i="1"/>
  <c r="DW19" i="1"/>
  <c r="DV19" i="1"/>
  <c r="DU19" i="1"/>
  <c r="DT19" i="1"/>
  <c r="DS19" i="1"/>
  <c r="DR19" i="1"/>
  <c r="DQ19" i="1"/>
  <c r="DP19" i="1"/>
  <c r="DO19" i="1"/>
  <c r="DN19" i="1"/>
  <c r="DM19" i="1"/>
  <c r="DL19" i="1"/>
  <c r="DK19" i="1"/>
  <c r="DJ19" i="1"/>
  <c r="DI19" i="1"/>
  <c r="DH19" i="1"/>
  <c r="DG19" i="1"/>
  <c r="DF19" i="1"/>
  <c r="DE19" i="1"/>
  <c r="DD19" i="1"/>
  <c r="DC19" i="1"/>
  <c r="DB19" i="1"/>
  <c r="DA19" i="1"/>
  <c r="CZ19" i="1"/>
  <c r="CY19" i="1"/>
  <c r="CX19" i="1"/>
  <c r="CW19" i="1"/>
  <c r="CV19" i="1"/>
  <c r="CU19" i="1"/>
  <c r="CT19" i="1"/>
  <c r="CR19" i="1"/>
  <c r="CQ19" i="1"/>
  <c r="CP19" i="1"/>
  <c r="CO19" i="1"/>
  <c r="CN19" i="1"/>
  <c r="CM19" i="1"/>
  <c r="CL19" i="1"/>
  <c r="CK19" i="1"/>
  <c r="CJ19" i="1"/>
  <c r="CI19" i="1"/>
  <c r="CH19" i="1"/>
  <c r="CG19" i="1"/>
  <c r="CF19" i="1"/>
  <c r="CE19" i="1"/>
  <c r="CD19" i="1"/>
  <c r="CC19" i="1"/>
  <c r="CB19" i="1"/>
  <c r="CA19" i="1"/>
  <c r="BZ19" i="1"/>
  <c r="BY19" i="1"/>
  <c r="BX19" i="1"/>
  <c r="BW19" i="1"/>
  <c r="BV19" i="1"/>
  <c r="BU19" i="1"/>
  <c r="BT19" i="1"/>
  <c r="BS19" i="1"/>
  <c r="BR19" i="1"/>
  <c r="BQ19" i="1"/>
  <c r="BP19" i="1"/>
  <c r="BO19" i="1"/>
  <c r="BN19" i="1"/>
  <c r="BM19" i="1"/>
  <c r="BL19" i="1"/>
  <c r="BK19" i="1"/>
  <c r="BJ19" i="1"/>
  <c r="BI19" i="1"/>
  <c r="BH19" i="1"/>
  <c r="BG19" i="1"/>
  <c r="BF19" i="1"/>
  <c r="BE19" i="1"/>
  <c r="BD19" i="1"/>
  <c r="BC19" i="1"/>
  <c r="B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6" i="1"/>
  <c r="H15" i="1"/>
  <c r="H14" i="1"/>
  <c r="FH13" i="1"/>
  <c r="FG13" i="1"/>
  <c r="FF13" i="1"/>
  <c r="FE13" i="1"/>
  <c r="FD13" i="1"/>
  <c r="FC13" i="1"/>
  <c r="FB13" i="1"/>
  <c r="FA13" i="1"/>
  <c r="EZ13" i="1"/>
  <c r="EY13" i="1"/>
  <c r="EX13" i="1"/>
  <c r="EW13" i="1"/>
  <c r="EV13" i="1"/>
  <c r="EU13" i="1"/>
  <c r="ET13" i="1"/>
  <c r="ES13" i="1"/>
  <c r="ER13" i="1"/>
  <c r="EQ13" i="1"/>
  <c r="EP13" i="1"/>
  <c r="EO13" i="1"/>
  <c r="EN13" i="1"/>
  <c r="EM13" i="1"/>
  <c r="EL13" i="1"/>
  <c r="EK13" i="1"/>
  <c r="EJ13" i="1"/>
  <c r="EI13" i="1"/>
  <c r="EH13" i="1"/>
  <c r="EG13" i="1"/>
  <c r="EF13" i="1"/>
  <c r="EE13" i="1"/>
  <c r="ED13" i="1"/>
  <c r="EC13" i="1"/>
  <c r="EB13" i="1"/>
  <c r="EA13" i="1"/>
  <c r="DZ13" i="1"/>
  <c r="DY13" i="1"/>
  <c r="DX13" i="1"/>
  <c r="DW13" i="1"/>
  <c r="DV13" i="1"/>
  <c r="DU13" i="1"/>
  <c r="DT13" i="1"/>
  <c r="DS13" i="1"/>
  <c r="DR13" i="1"/>
  <c r="DQ13" i="1"/>
  <c r="DP13" i="1"/>
  <c r="DO13" i="1"/>
  <c r="DN13" i="1"/>
  <c r="DM13" i="1"/>
  <c r="DL13" i="1"/>
  <c r="DK13" i="1"/>
  <c r="DJ13" i="1"/>
  <c r="DI13" i="1"/>
  <c r="DH13" i="1"/>
  <c r="DG13" i="1"/>
  <c r="DF13" i="1"/>
  <c r="DE13" i="1"/>
  <c r="DD13" i="1"/>
  <c r="DC13" i="1"/>
  <c r="DB13" i="1"/>
  <c r="DA13" i="1"/>
  <c r="CZ13" i="1"/>
  <c r="CY13" i="1"/>
  <c r="CX13" i="1"/>
  <c r="CW13" i="1"/>
  <c r="CV13" i="1"/>
  <c r="CU13" i="1"/>
  <c r="CT13" i="1"/>
  <c r="CR13" i="1"/>
  <c r="CQ13" i="1"/>
  <c r="CP13" i="1"/>
  <c r="CO13" i="1"/>
  <c r="CN13" i="1"/>
  <c r="CM13" i="1"/>
  <c r="CL13" i="1"/>
  <c r="CK13" i="1"/>
  <c r="CJ13" i="1"/>
  <c r="CI13" i="1"/>
  <c r="CH13" i="1"/>
  <c r="CG13" i="1"/>
  <c r="CF13" i="1"/>
  <c r="CE13" i="1"/>
  <c r="CD13" i="1"/>
  <c r="CC13" i="1"/>
  <c r="CB13" i="1"/>
  <c r="CA13" i="1"/>
  <c r="BZ13" i="1"/>
  <c r="BY13" i="1"/>
  <c r="BX13" i="1"/>
  <c r="BW13" i="1"/>
  <c r="BV13" i="1"/>
  <c r="BU13" i="1"/>
  <c r="BT13" i="1"/>
  <c r="BS13" i="1"/>
  <c r="BR13" i="1"/>
  <c r="BQ13" i="1"/>
  <c r="BP13" i="1"/>
  <c r="BO13" i="1"/>
  <c r="BN13" i="1"/>
  <c r="BM13" i="1"/>
  <c r="BL13" i="1"/>
  <c r="BK13" i="1"/>
  <c r="BJ13" i="1"/>
  <c r="BI13" i="1"/>
  <c r="BH13" i="1"/>
  <c r="BG13" i="1"/>
  <c r="BF13" i="1"/>
  <c r="BE13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2" i="1"/>
  <c r="H11" i="1"/>
  <c r="H10" i="1"/>
  <c r="FH9" i="1"/>
  <c r="FH18" i="1" s="1"/>
  <c r="FG9" i="1"/>
  <c r="FG18" i="1" s="1"/>
  <c r="FF9" i="1"/>
  <c r="FF18" i="1" s="1"/>
  <c r="FE9" i="1"/>
  <c r="FE18" i="1" s="1"/>
  <c r="FD9" i="1"/>
  <c r="FD18" i="1" s="1"/>
  <c r="FC9" i="1"/>
  <c r="FC18" i="1" s="1"/>
  <c r="FB9" i="1"/>
  <c r="FB18" i="1" s="1"/>
  <c r="FA9" i="1"/>
  <c r="FA18" i="1" s="1"/>
  <c r="EZ9" i="1"/>
  <c r="EZ18" i="1" s="1"/>
  <c r="EY9" i="1"/>
  <c r="EY18" i="1" s="1"/>
  <c r="EX9" i="1"/>
  <c r="EX18" i="1" s="1"/>
  <c r="EW9" i="1"/>
  <c r="EW18" i="1" s="1"/>
  <c r="EV9" i="1"/>
  <c r="EV18" i="1" s="1"/>
  <c r="EU9" i="1"/>
  <c r="EU18" i="1" s="1"/>
  <c r="ET9" i="1"/>
  <c r="ET18" i="1" s="1"/>
  <c r="ES9" i="1"/>
  <c r="ES18" i="1" s="1"/>
  <c r="ER9" i="1"/>
  <c r="ER18" i="1" s="1"/>
  <c r="EQ9" i="1"/>
  <c r="EQ18" i="1" s="1"/>
  <c r="EP9" i="1"/>
  <c r="EP18" i="1" s="1"/>
  <c r="EO9" i="1"/>
  <c r="EO18" i="1" s="1"/>
  <c r="EN9" i="1"/>
  <c r="EN18" i="1" s="1"/>
  <c r="EM9" i="1"/>
  <c r="EM18" i="1" s="1"/>
  <c r="EL9" i="1"/>
  <c r="EL18" i="1" s="1"/>
  <c r="EK9" i="1"/>
  <c r="EK18" i="1" s="1"/>
  <c r="EJ9" i="1"/>
  <c r="EJ18" i="1" s="1"/>
  <c r="EI9" i="1"/>
  <c r="EI18" i="1" s="1"/>
  <c r="EH9" i="1"/>
  <c r="EH18" i="1" s="1"/>
  <c r="EG9" i="1"/>
  <c r="EG18" i="1" s="1"/>
  <c r="EF9" i="1"/>
  <c r="EF18" i="1" s="1"/>
  <c r="EE9" i="1"/>
  <c r="EE18" i="1" s="1"/>
  <c r="ED9" i="1"/>
  <c r="EC9" i="1"/>
  <c r="EC18" i="1" s="1"/>
  <c r="EB9" i="1"/>
  <c r="EB18" i="1" s="1"/>
  <c r="EA9" i="1"/>
  <c r="EA18" i="1" s="1"/>
  <c r="DZ9" i="1"/>
  <c r="DZ18" i="1" s="1"/>
  <c r="DY9" i="1"/>
  <c r="DY18" i="1" s="1"/>
  <c r="DX9" i="1"/>
  <c r="DX18" i="1" s="1"/>
  <c r="DW9" i="1"/>
  <c r="DW18" i="1" s="1"/>
  <c r="DV9" i="1"/>
  <c r="DV18" i="1" s="1"/>
  <c r="DU9" i="1"/>
  <c r="DU18" i="1" s="1"/>
  <c r="DT9" i="1"/>
  <c r="DT18" i="1" s="1"/>
  <c r="DS9" i="1"/>
  <c r="DS18" i="1" s="1"/>
  <c r="DR9" i="1"/>
  <c r="DQ9" i="1"/>
  <c r="DQ18" i="1" s="1"/>
  <c r="DP9" i="1"/>
  <c r="DO9" i="1"/>
  <c r="DO18" i="1" s="1"/>
  <c r="DN9" i="1"/>
  <c r="DN18" i="1" s="1"/>
  <c r="DM9" i="1"/>
  <c r="DM18" i="1" s="1"/>
  <c r="DL9" i="1"/>
  <c r="DL18" i="1" s="1"/>
  <c r="DK9" i="1"/>
  <c r="DK18" i="1" s="1"/>
  <c r="DJ9" i="1"/>
  <c r="DJ18" i="1" s="1"/>
  <c r="DI9" i="1"/>
  <c r="DI18" i="1" s="1"/>
  <c r="DH9" i="1"/>
  <c r="DH18" i="1" s="1"/>
  <c r="DG9" i="1"/>
  <c r="DG18" i="1" s="1"/>
  <c r="DF9" i="1"/>
  <c r="DF18" i="1" s="1"/>
  <c r="DE9" i="1"/>
  <c r="DE18" i="1" s="1"/>
  <c r="DD9" i="1"/>
  <c r="DD18" i="1" s="1"/>
  <c r="DC9" i="1"/>
  <c r="DC18" i="1" s="1"/>
  <c r="DB9" i="1"/>
  <c r="DB18" i="1" s="1"/>
  <c r="DA9" i="1"/>
  <c r="DA18" i="1" s="1"/>
  <c r="CZ9" i="1"/>
  <c r="CY9" i="1"/>
  <c r="CY18" i="1" s="1"/>
  <c r="CX9" i="1"/>
  <c r="CW9" i="1"/>
  <c r="CW18" i="1" s="1"/>
  <c r="CV9" i="1"/>
  <c r="CV18" i="1" s="1"/>
  <c r="CU9" i="1"/>
  <c r="CU18" i="1" s="1"/>
  <c r="CT9" i="1"/>
  <c r="CT18" i="1" s="1"/>
  <c r="CR9" i="1"/>
  <c r="CR18" i="1" s="1"/>
  <c r="CQ9" i="1"/>
  <c r="CQ18" i="1" s="1"/>
  <c r="CP9" i="1"/>
  <c r="CP18" i="1" s="1"/>
  <c r="CO9" i="1"/>
  <c r="CO18" i="1" s="1"/>
  <c r="CN9" i="1"/>
  <c r="CN18" i="1" s="1"/>
  <c r="CM9" i="1"/>
  <c r="CM18" i="1" s="1"/>
  <c r="CL9" i="1"/>
  <c r="CL18" i="1" s="1"/>
  <c r="CK9" i="1"/>
  <c r="CJ9" i="1"/>
  <c r="CJ18" i="1" s="1"/>
  <c r="CI9" i="1"/>
  <c r="CI18" i="1" s="1"/>
  <c r="CH9" i="1"/>
  <c r="CH18" i="1" s="1"/>
  <c r="CG9" i="1"/>
  <c r="CF9" i="1"/>
  <c r="CF18" i="1" s="1"/>
  <c r="CE9" i="1"/>
  <c r="CE18" i="1" s="1"/>
  <c r="CD9" i="1"/>
  <c r="CD18" i="1" s="1"/>
  <c r="CC9" i="1"/>
  <c r="CC18" i="1" s="1"/>
  <c r="CB9" i="1"/>
  <c r="CB18" i="1" s="1"/>
  <c r="CA9" i="1"/>
  <c r="CA18" i="1" s="1"/>
  <c r="BZ9" i="1"/>
  <c r="BZ18" i="1" s="1"/>
  <c r="BY9" i="1"/>
  <c r="BY18" i="1" s="1"/>
  <c r="BX9" i="1"/>
  <c r="BX18" i="1" s="1"/>
  <c r="BW9" i="1"/>
  <c r="BW18" i="1" s="1"/>
  <c r="BV9" i="1"/>
  <c r="BV18" i="1" s="1"/>
  <c r="BU9" i="1"/>
  <c r="BU18" i="1" s="1"/>
  <c r="BT9" i="1"/>
  <c r="BT18" i="1" s="1"/>
  <c r="BS9" i="1"/>
  <c r="BS18" i="1" s="1"/>
  <c r="BR9" i="1"/>
  <c r="BR18" i="1" s="1"/>
  <c r="BQ9" i="1"/>
  <c r="BQ18" i="1" s="1"/>
  <c r="BP9" i="1"/>
  <c r="BP18" i="1" s="1"/>
  <c r="BO9" i="1"/>
  <c r="BO18" i="1" s="1"/>
  <c r="BN9" i="1"/>
  <c r="BN18" i="1" s="1"/>
  <c r="BM9" i="1"/>
  <c r="BM18" i="1" s="1"/>
  <c r="BL9" i="1"/>
  <c r="BL18" i="1" s="1"/>
  <c r="BK9" i="1"/>
  <c r="BK18" i="1" s="1"/>
  <c r="BJ9" i="1"/>
  <c r="BJ18" i="1" s="1"/>
  <c r="BI9" i="1"/>
  <c r="BI18" i="1" s="1"/>
  <c r="BH9" i="1"/>
  <c r="BH18" i="1" s="1"/>
  <c r="BG9" i="1"/>
  <c r="BG18" i="1" s="1"/>
  <c r="BF9" i="1"/>
  <c r="BF18" i="1" s="1"/>
  <c r="BE9" i="1"/>
  <c r="BE18" i="1" s="1"/>
  <c r="BD9" i="1"/>
  <c r="BD18" i="1" s="1"/>
  <c r="BC9" i="1"/>
  <c r="BC18" i="1" s="1"/>
  <c r="BB9" i="1"/>
  <c r="BB18" i="1" s="1"/>
  <c r="BA9" i="1"/>
  <c r="BA18" i="1" s="1"/>
  <c r="AZ9" i="1"/>
  <c r="AZ18" i="1" s="1"/>
  <c r="AY9" i="1"/>
  <c r="AY18" i="1" s="1"/>
  <c r="AX9" i="1"/>
  <c r="AX18" i="1" s="1"/>
  <c r="AW9" i="1"/>
  <c r="AW18" i="1" s="1"/>
  <c r="AV9" i="1"/>
  <c r="AV18" i="1" s="1"/>
  <c r="AU9" i="1"/>
  <c r="AU18" i="1" s="1"/>
  <c r="AT9" i="1"/>
  <c r="AT18" i="1" s="1"/>
  <c r="AS9" i="1"/>
  <c r="AS18" i="1" s="1"/>
  <c r="AR9" i="1"/>
  <c r="AR18" i="1" s="1"/>
  <c r="AQ9" i="1"/>
  <c r="AQ18" i="1" s="1"/>
  <c r="AP9" i="1"/>
  <c r="AP18" i="1" s="1"/>
  <c r="AO9" i="1"/>
  <c r="AO18" i="1" s="1"/>
  <c r="AN9" i="1"/>
  <c r="AN18" i="1" s="1"/>
  <c r="AM9" i="1"/>
  <c r="AM18" i="1" s="1"/>
  <c r="AL9" i="1"/>
  <c r="AL18" i="1" s="1"/>
  <c r="AK9" i="1"/>
  <c r="AK18" i="1" s="1"/>
  <c r="AJ9" i="1"/>
  <c r="AJ18" i="1" s="1"/>
  <c r="AI9" i="1"/>
  <c r="AI18" i="1" s="1"/>
  <c r="AH9" i="1"/>
  <c r="AH18" i="1" s="1"/>
  <c r="AG9" i="1"/>
  <c r="AG18" i="1" s="1"/>
  <c r="AF9" i="1"/>
  <c r="AF18" i="1" s="1"/>
  <c r="AE9" i="1"/>
  <c r="AE18" i="1" s="1"/>
  <c r="AD9" i="1"/>
  <c r="AD18" i="1" s="1"/>
  <c r="AC9" i="1"/>
  <c r="AC18" i="1" s="1"/>
  <c r="AB9" i="1"/>
  <c r="AB18" i="1" s="1"/>
  <c r="AA9" i="1"/>
  <c r="AA18" i="1" s="1"/>
  <c r="Z9" i="1"/>
  <c r="Z18" i="1" s="1"/>
  <c r="Y9" i="1"/>
  <c r="Y18" i="1" s="1"/>
  <c r="X9" i="1"/>
  <c r="X18" i="1" s="1"/>
  <c r="W9" i="1"/>
  <c r="W18" i="1" s="1"/>
  <c r="V9" i="1"/>
  <c r="V18" i="1" s="1"/>
  <c r="U9" i="1"/>
  <c r="U18" i="1" s="1"/>
  <c r="T9" i="1"/>
  <c r="T18" i="1" s="1"/>
  <c r="S9" i="1"/>
  <c r="S18" i="1" s="1"/>
  <c r="R9" i="1"/>
  <c r="R18" i="1" s="1"/>
  <c r="Q9" i="1"/>
  <c r="Q18" i="1" s="1"/>
  <c r="P9" i="1"/>
  <c r="P18" i="1" s="1"/>
  <c r="O9" i="1"/>
  <c r="O18" i="1" s="1"/>
  <c r="N9" i="1"/>
  <c r="N18" i="1" s="1"/>
  <c r="M9" i="1"/>
  <c r="M18" i="1" s="1"/>
  <c r="L9" i="1"/>
  <c r="L18" i="1" s="1"/>
  <c r="K9" i="1"/>
  <c r="K18" i="1" s="1"/>
  <c r="J9" i="1"/>
  <c r="J18" i="1" s="1"/>
  <c r="I9" i="1"/>
  <c r="I18" i="1" s="1"/>
  <c r="H8" i="1"/>
  <c r="H7" i="1"/>
  <c r="FH6" i="1"/>
  <c r="FG6" i="1"/>
  <c r="FG17" i="1" s="1"/>
  <c r="FF6" i="1"/>
  <c r="FE6" i="1"/>
  <c r="FE17" i="1" s="1"/>
  <c r="FD6" i="1"/>
  <c r="FD17" i="1" s="1"/>
  <c r="FC6" i="1"/>
  <c r="FB6" i="1"/>
  <c r="FB17" i="1" s="1"/>
  <c r="FA6" i="1"/>
  <c r="FA17" i="1" s="1"/>
  <c r="EZ6" i="1"/>
  <c r="EZ17" i="1" s="1"/>
  <c r="EY6" i="1"/>
  <c r="EY17" i="1" s="1"/>
  <c r="EX6" i="1"/>
  <c r="EX17" i="1" s="1"/>
  <c r="EW6" i="1"/>
  <c r="EW17" i="1" s="1"/>
  <c r="EV6" i="1"/>
  <c r="EV17" i="1" s="1"/>
  <c r="EU6" i="1"/>
  <c r="EU17" i="1" s="1"/>
  <c r="ET6" i="1"/>
  <c r="ET17" i="1" s="1"/>
  <c r="ES6" i="1"/>
  <c r="ER6" i="1"/>
  <c r="EQ6" i="1"/>
  <c r="EQ17" i="1" s="1"/>
  <c r="EP6" i="1"/>
  <c r="EO6" i="1"/>
  <c r="EO17" i="1" s="1"/>
  <c r="EN6" i="1"/>
  <c r="EN17" i="1" s="1"/>
  <c r="EM6" i="1"/>
  <c r="EL6" i="1"/>
  <c r="EL17" i="1" s="1"/>
  <c r="EK6" i="1"/>
  <c r="EK17" i="1" s="1"/>
  <c r="EJ6" i="1"/>
  <c r="EJ17" i="1" s="1"/>
  <c r="EI6" i="1"/>
  <c r="EI17" i="1" s="1"/>
  <c r="EH6" i="1"/>
  <c r="EH17" i="1" s="1"/>
  <c r="EG6" i="1"/>
  <c r="EG17" i="1" s="1"/>
  <c r="EF6" i="1"/>
  <c r="EF17" i="1" s="1"/>
  <c r="EE6" i="1"/>
  <c r="EE17" i="1" s="1"/>
  <c r="ED6" i="1"/>
  <c r="ED17" i="1" s="1"/>
  <c r="EC6" i="1"/>
  <c r="EB6" i="1"/>
  <c r="EA6" i="1"/>
  <c r="EA17" i="1" s="1"/>
  <c r="DZ6" i="1"/>
  <c r="DY6" i="1"/>
  <c r="DY17" i="1" s="1"/>
  <c r="DX6" i="1"/>
  <c r="DX17" i="1" s="1"/>
  <c r="DW6" i="1"/>
  <c r="DV6" i="1"/>
  <c r="DV17" i="1" s="1"/>
  <c r="DU6" i="1"/>
  <c r="DU17" i="1" s="1"/>
  <c r="DT6" i="1"/>
  <c r="DT17" i="1" s="1"/>
  <c r="DS6" i="1"/>
  <c r="DS17" i="1" s="1"/>
  <c r="DR6" i="1"/>
  <c r="DR17" i="1" s="1"/>
  <c r="DQ6" i="1"/>
  <c r="DP6" i="1"/>
  <c r="DP17" i="1" s="1"/>
  <c r="DO6" i="1"/>
  <c r="DO17" i="1" s="1"/>
  <c r="DN6" i="1"/>
  <c r="DN17" i="1" s="1"/>
  <c r="DM6" i="1"/>
  <c r="DL6" i="1"/>
  <c r="DK6" i="1"/>
  <c r="DK17" i="1" s="1"/>
  <c r="DJ6" i="1"/>
  <c r="DI6" i="1"/>
  <c r="DI17" i="1" s="1"/>
  <c r="DH6" i="1"/>
  <c r="DH17" i="1" s="1"/>
  <c r="DG6" i="1"/>
  <c r="DF6" i="1"/>
  <c r="DF17" i="1" s="1"/>
  <c r="DE6" i="1"/>
  <c r="DE17" i="1" s="1"/>
  <c r="DD6" i="1"/>
  <c r="DD17" i="1" s="1"/>
  <c r="DC6" i="1"/>
  <c r="DC17" i="1" s="1"/>
  <c r="DB6" i="1"/>
  <c r="DB17" i="1" s="1"/>
  <c r="DA6" i="1"/>
  <c r="CZ6" i="1"/>
  <c r="CZ17" i="1" s="1"/>
  <c r="CY6" i="1"/>
  <c r="CY17" i="1" s="1"/>
  <c r="CX6" i="1"/>
  <c r="CX17" i="1" s="1"/>
  <c r="CW6" i="1"/>
  <c r="CV6" i="1"/>
  <c r="CU6" i="1"/>
  <c r="CU17" i="1" s="1"/>
  <c r="CT6" i="1"/>
  <c r="CR6" i="1"/>
  <c r="CR17" i="1" s="1"/>
  <c r="CQ6" i="1"/>
  <c r="CQ17" i="1" s="1"/>
  <c r="CP6" i="1"/>
  <c r="CO6" i="1"/>
  <c r="CO17" i="1" s="1"/>
  <c r="CN6" i="1"/>
  <c r="CN17" i="1" s="1"/>
  <c r="CM6" i="1"/>
  <c r="CM17" i="1" s="1"/>
  <c r="CL6" i="1"/>
  <c r="CL17" i="1" s="1"/>
  <c r="CK6" i="1"/>
  <c r="CK17" i="1" s="1"/>
  <c r="CJ6" i="1"/>
  <c r="CJ17" i="1" s="1"/>
  <c r="CI6" i="1"/>
  <c r="CI17" i="1" s="1"/>
  <c r="CH6" i="1"/>
  <c r="CH17" i="1" s="1"/>
  <c r="CG6" i="1"/>
  <c r="CG17" i="1" s="1"/>
  <c r="CF6" i="1"/>
  <c r="CE6" i="1"/>
  <c r="CD6" i="1"/>
  <c r="CD17" i="1" s="1"/>
  <c r="CC6" i="1"/>
  <c r="CB6" i="1"/>
  <c r="CB17" i="1" s="1"/>
  <c r="CA6" i="1"/>
  <c r="CA17" i="1" s="1"/>
  <c r="BZ6" i="1"/>
  <c r="BY6" i="1"/>
  <c r="BY17" i="1" s="1"/>
  <c r="BX6" i="1"/>
  <c r="BX17" i="1" s="1"/>
  <c r="BW6" i="1"/>
  <c r="BW17" i="1" s="1"/>
  <c r="BV6" i="1"/>
  <c r="BV17" i="1" s="1"/>
  <c r="BU6" i="1"/>
  <c r="BU17" i="1" s="1"/>
  <c r="BT6" i="1"/>
  <c r="BS6" i="1"/>
  <c r="BS17" i="1" s="1"/>
  <c r="BR6" i="1"/>
  <c r="BR17" i="1" s="1"/>
  <c r="BQ6" i="1"/>
  <c r="BQ17" i="1" s="1"/>
  <c r="BP6" i="1"/>
  <c r="BO6" i="1"/>
  <c r="BN6" i="1"/>
  <c r="BN17" i="1" s="1"/>
  <c r="BM6" i="1"/>
  <c r="BL6" i="1"/>
  <c r="BL17" i="1" s="1"/>
  <c r="BK6" i="1"/>
  <c r="BK17" i="1" s="1"/>
  <c r="BJ6" i="1"/>
  <c r="BI6" i="1"/>
  <c r="BI17" i="1" s="1"/>
  <c r="BH6" i="1"/>
  <c r="BH17" i="1" s="1"/>
  <c r="BG6" i="1"/>
  <c r="BG17" i="1" s="1"/>
  <c r="BF6" i="1"/>
  <c r="BF17" i="1" s="1"/>
  <c r="BE6" i="1"/>
  <c r="BE17" i="1" s="1"/>
  <c r="BD6" i="1"/>
  <c r="BD17" i="1" s="1"/>
  <c r="BC6" i="1"/>
  <c r="BC17" i="1" s="1"/>
  <c r="BB6" i="1"/>
  <c r="BB17" i="1" s="1"/>
  <c r="BA6" i="1"/>
  <c r="BA17" i="1" s="1"/>
  <c r="AZ6" i="1"/>
  <c r="AY6" i="1"/>
  <c r="AX6" i="1"/>
  <c r="AX17" i="1" s="1"/>
  <c r="AW6" i="1"/>
  <c r="AV6" i="1"/>
  <c r="AV17" i="1" s="1"/>
  <c r="AU6" i="1"/>
  <c r="AU17" i="1" s="1"/>
  <c r="AT6" i="1"/>
  <c r="AS6" i="1"/>
  <c r="AS17" i="1" s="1"/>
  <c r="AR6" i="1"/>
  <c r="AR17" i="1" s="1"/>
  <c r="AQ6" i="1"/>
  <c r="AQ17" i="1" s="1"/>
  <c r="AP6" i="1"/>
  <c r="AP17" i="1" s="1"/>
  <c r="AO6" i="1"/>
  <c r="AO17" i="1" s="1"/>
  <c r="AN6" i="1"/>
  <c r="AN17" i="1" s="1"/>
  <c r="AM6" i="1"/>
  <c r="AM17" i="1" s="1"/>
  <c r="AL6" i="1"/>
  <c r="AL17" i="1" s="1"/>
  <c r="AK6" i="1"/>
  <c r="AK17" i="1" s="1"/>
  <c r="AJ6" i="1"/>
  <c r="AI6" i="1"/>
  <c r="AH6" i="1"/>
  <c r="AH17" i="1" s="1"/>
  <c r="AG6" i="1"/>
  <c r="AF6" i="1"/>
  <c r="AF17" i="1" s="1"/>
  <c r="AE6" i="1"/>
  <c r="AE17" i="1" s="1"/>
  <c r="AD6" i="1"/>
  <c r="AC6" i="1"/>
  <c r="AC17" i="1" s="1"/>
  <c r="AB6" i="1"/>
  <c r="AB17" i="1" s="1"/>
  <c r="AA6" i="1"/>
  <c r="AA17" i="1" s="1"/>
  <c r="Z6" i="1"/>
  <c r="Z17" i="1" s="1"/>
  <c r="Y6" i="1"/>
  <c r="Y17" i="1" s="1"/>
  <c r="X6" i="1"/>
  <c r="X17" i="1" s="1"/>
  <c r="W6" i="1"/>
  <c r="W17" i="1" s="1"/>
  <c r="V6" i="1"/>
  <c r="V17" i="1" s="1"/>
  <c r="U6" i="1"/>
  <c r="U17" i="1" s="1"/>
  <c r="T6" i="1"/>
  <c r="S6" i="1"/>
  <c r="R6" i="1"/>
  <c r="R17" i="1" s="1"/>
  <c r="Q6" i="1"/>
  <c r="P6" i="1"/>
  <c r="P17" i="1" s="1"/>
  <c r="O6" i="1"/>
  <c r="O17" i="1" s="1"/>
  <c r="N6" i="1"/>
  <c r="M6" i="1"/>
  <c r="M17" i="1" s="1"/>
  <c r="L6" i="1"/>
  <c r="L17" i="1" s="1"/>
  <c r="K6" i="1"/>
  <c r="K17" i="1" s="1"/>
  <c r="J6" i="1"/>
  <c r="I6" i="1"/>
  <c r="I17" i="1" s="1"/>
  <c r="DU37" i="1" l="1"/>
  <c r="EK37" i="1"/>
  <c r="FA37" i="1"/>
  <c r="EI311" i="1"/>
  <c r="EH310" i="1"/>
  <c r="DV37" i="1"/>
  <c r="EL37" i="1"/>
  <c r="FB37" i="1"/>
  <c r="ES283" i="1"/>
  <c r="ET284" i="1"/>
  <c r="DS37" i="1"/>
  <c r="EI37" i="1"/>
  <c r="EY37" i="1"/>
  <c r="DR37" i="1"/>
  <c r="EH37" i="1"/>
  <c r="EX37" i="1"/>
  <c r="DQ37" i="1"/>
  <c r="EG37" i="1"/>
  <c r="EW37" i="1"/>
  <c r="DT37" i="1"/>
  <c r="EJ37" i="1"/>
  <c r="EZ37" i="1"/>
  <c r="DW37" i="1"/>
  <c r="EM37" i="1"/>
  <c r="FC37" i="1"/>
  <c r="EO37" i="1"/>
  <c r="H35" i="1"/>
  <c r="DH37" i="1"/>
  <c r="DX37" i="1"/>
  <c r="EN37" i="1"/>
  <c r="FD37" i="1"/>
  <c r="EP37" i="1"/>
  <c r="EA37" i="1"/>
  <c r="FG37" i="1"/>
  <c r="DL37" i="1"/>
  <c r="EB37" i="1"/>
  <c r="ER37" i="1"/>
  <c r="FH37" i="1"/>
  <c r="DY37" i="1"/>
  <c r="DZ37" i="1"/>
  <c r="DK37" i="1"/>
  <c r="EQ37" i="1"/>
  <c r="H31" i="1"/>
  <c r="DM37" i="1"/>
  <c r="EC37" i="1"/>
  <c r="ES37" i="1"/>
  <c r="ED37" i="1"/>
  <c r="DI37" i="1"/>
  <c r="ET37" i="1"/>
  <c r="DO37" i="1"/>
  <c r="EE37" i="1"/>
  <c r="EU37" i="1"/>
  <c r="FE37" i="1"/>
  <c r="DJ37" i="1"/>
  <c r="DP37" i="1"/>
  <c r="EF37" i="1"/>
  <c r="EV37" i="1"/>
  <c r="FF37" i="1"/>
  <c r="DN37" i="1"/>
  <c r="H26" i="1"/>
  <c r="CR42" i="1"/>
  <c r="CX42" i="1"/>
  <c r="DB42" i="1"/>
  <c r="AB121" i="1"/>
  <c r="AK121" i="1"/>
  <c r="BG120" i="1"/>
  <c r="BM122" i="1"/>
  <c r="BQ121" i="1"/>
  <c r="BP120" i="1"/>
  <c r="BN120" i="1"/>
  <c r="U120" i="1"/>
  <c r="CQ122" i="1"/>
  <c r="BS120" i="1"/>
  <c r="BX123" i="1"/>
  <c r="DD122" i="1"/>
  <c r="CI122" i="1"/>
  <c r="CG122" i="1"/>
  <c r="AL118" i="1"/>
  <c r="AD121" i="1"/>
  <c r="U123" i="1"/>
  <c r="BQ122" i="1"/>
  <c r="DE122" i="1"/>
  <c r="DF121" i="1"/>
  <c r="AU120" i="1"/>
  <c r="BY123" i="1"/>
  <c r="CX121" i="1"/>
  <c r="CO122" i="1"/>
  <c r="AT122" i="1"/>
  <c r="CO121" i="1"/>
  <c r="BZ122" i="1"/>
  <c r="M122" i="1"/>
  <c r="CA121" i="1"/>
  <c r="CX120" i="1"/>
  <c r="CG121" i="1"/>
  <c r="N121" i="1"/>
  <c r="BC120" i="1"/>
  <c r="BX121" i="1"/>
  <c r="CU120" i="1"/>
  <c r="AU123" i="1"/>
  <c r="Q120" i="1"/>
  <c r="BI122" i="1"/>
  <c r="BW121" i="1"/>
  <c r="CQ120" i="1"/>
  <c r="R123" i="1"/>
  <c r="BK120" i="1"/>
  <c r="CZ123" i="1"/>
  <c r="AT123" i="1"/>
  <c r="AU121" i="1"/>
  <c r="T120" i="1"/>
  <c r="BK122" i="1"/>
  <c r="CQ123" i="1"/>
  <c r="CA123" i="1"/>
  <c r="N123" i="1"/>
  <c r="W123" i="1"/>
  <c r="BK123" i="1"/>
  <c r="CP123" i="1"/>
  <c r="Q122" i="1"/>
  <c r="AA121" i="1"/>
  <c r="BM120" i="1"/>
  <c r="CC120" i="1"/>
  <c r="CZ122" i="1"/>
  <c r="Q123" i="1"/>
  <c r="W121" i="1"/>
  <c r="BH121" i="1"/>
  <c r="BS123" i="1"/>
  <c r="BY120" i="1"/>
  <c r="CX122" i="1"/>
  <c r="CN121" i="1"/>
  <c r="AO117" i="1"/>
  <c r="R121" i="1"/>
  <c r="AD120" i="1"/>
  <c r="BI120" i="1"/>
  <c r="BS122" i="1"/>
  <c r="CU122" i="1"/>
  <c r="CI121" i="1"/>
  <c r="CT121" i="1"/>
  <c r="AL117" i="1"/>
  <c r="R122" i="1"/>
  <c r="V120" i="1"/>
  <c r="AW120" i="1"/>
  <c r="DG123" i="1"/>
  <c r="CT122" i="1"/>
  <c r="CH121" i="1"/>
  <c r="AW121" i="1"/>
  <c r="AG120" i="1"/>
  <c r="CC123" i="1"/>
  <c r="CY123" i="1"/>
  <c r="M123" i="1"/>
  <c r="AC123" i="1"/>
  <c r="AG121" i="1"/>
  <c r="AW123" i="1"/>
  <c r="BN123" i="1"/>
  <c r="CU123" i="1"/>
  <c r="CN122" i="1"/>
  <c r="CZ120" i="1"/>
  <c r="N122" i="1"/>
  <c r="AB123" i="1"/>
  <c r="AG122" i="1"/>
  <c r="AZ122" i="1"/>
  <c r="BR122" i="1"/>
  <c r="BZ123" i="1"/>
  <c r="CT123" i="1"/>
  <c r="CM122" i="1"/>
  <c r="CV120" i="1"/>
  <c r="BB122" i="1"/>
  <c r="CR123" i="1"/>
  <c r="BB123" i="1"/>
  <c r="AL121" i="1"/>
  <c r="BG123" i="1"/>
  <c r="BL122" i="1"/>
  <c r="AL120" i="1"/>
  <c r="CR120" i="1"/>
  <c r="M121" i="1"/>
  <c r="AD122" i="1"/>
  <c r="AQ120" i="1"/>
  <c r="BC123" i="1"/>
  <c r="BR121" i="1"/>
  <c r="CC121" i="1"/>
  <c r="CI123" i="1"/>
  <c r="DE121" i="1"/>
  <c r="V123" i="1"/>
  <c r="L121" i="1"/>
  <c r="W122" i="1"/>
  <c r="AQ121" i="1"/>
  <c r="BC122" i="1"/>
  <c r="CH123" i="1"/>
  <c r="J122" i="1"/>
  <c r="V122" i="1"/>
  <c r="AQ122" i="1"/>
  <c r="BM121" i="1"/>
  <c r="BY121" i="1"/>
  <c r="DF122" i="1"/>
  <c r="CY121" i="1"/>
  <c r="CG120" i="1"/>
  <c r="BT123" i="1"/>
  <c r="CJ121" i="1"/>
  <c r="I121" i="1"/>
  <c r="T121" i="1"/>
  <c r="BD120" i="1"/>
  <c r="BT121" i="1"/>
  <c r="DB122" i="1"/>
  <c r="CF121" i="1"/>
  <c r="I123" i="1"/>
  <c r="J121" i="1"/>
  <c r="T122" i="1"/>
  <c r="AC122" i="1"/>
  <c r="AR120" i="1"/>
  <c r="AY120" i="1"/>
  <c r="BD123" i="1"/>
  <c r="BQ123" i="1"/>
  <c r="BO121" i="1"/>
  <c r="CA120" i="1"/>
  <c r="DF123" i="1"/>
  <c r="CO123" i="1"/>
  <c r="DA122" i="1"/>
  <c r="CJ122" i="1"/>
  <c r="CV121" i="1"/>
  <c r="DG120" i="1"/>
  <c r="CP120" i="1"/>
  <c r="DA121" i="1"/>
  <c r="BE120" i="1"/>
  <c r="I122" i="1"/>
  <c r="BE123" i="1"/>
  <c r="BP121" i="1"/>
  <c r="CB120" i="1"/>
  <c r="CK122" i="1"/>
  <c r="CW121" i="1"/>
  <c r="AB122" i="1"/>
  <c r="AR121" i="1"/>
  <c r="AY121" i="1"/>
  <c r="BI123" i="1"/>
  <c r="BP123" i="1"/>
  <c r="BN121" i="1"/>
  <c r="BT120" i="1"/>
  <c r="CB122" i="1"/>
  <c r="BZ120" i="1"/>
  <c r="DE123" i="1"/>
  <c r="CN123" i="1"/>
  <c r="Z121" i="1"/>
  <c r="BF120" i="1"/>
  <c r="K121" i="1"/>
  <c r="X121" i="1"/>
  <c r="BR123" i="1"/>
  <c r="BW123" i="1"/>
  <c r="AA122" i="1"/>
  <c r="U121" i="1"/>
  <c r="AK120" i="1"/>
  <c r="AR122" i="1"/>
  <c r="AY122" i="1"/>
  <c r="BG122" i="1"/>
  <c r="BH123" i="1"/>
  <c r="BO123" i="1"/>
  <c r="DD123" i="1"/>
  <c r="CM123" i="1"/>
  <c r="CY122" i="1"/>
  <c r="CH122" i="1"/>
  <c r="BF123" i="1"/>
  <c r="CL122" i="1"/>
  <c r="BF122" i="1"/>
  <c r="BL121" i="1"/>
  <c r="CL123" i="1"/>
  <c r="CM120" i="1"/>
  <c r="L123" i="1"/>
  <c r="K120" i="1"/>
  <c r="Y122" i="1"/>
  <c r="AC120" i="1"/>
  <c r="AK122" i="1"/>
  <c r="AT120" i="1"/>
  <c r="AZ120" i="1"/>
  <c r="BE122" i="1"/>
  <c r="BH122" i="1"/>
  <c r="BV121" i="1"/>
  <c r="BW120" i="1"/>
  <c r="DB123" i="1"/>
  <c r="CK123" i="1"/>
  <c r="CW122" i="1"/>
  <c r="CF122" i="1"/>
  <c r="DC120" i="1"/>
  <c r="CL120" i="1"/>
  <c r="Y121" i="1"/>
  <c r="DC122" i="1"/>
  <c r="L120" i="1"/>
  <c r="Z122" i="1"/>
  <c r="BV120" i="1"/>
  <c r="BX120" i="1"/>
  <c r="DC123" i="1"/>
  <c r="CR121" i="1"/>
  <c r="DD120" i="1"/>
  <c r="K123" i="1"/>
  <c r="J120" i="1"/>
  <c r="X122" i="1"/>
  <c r="AZ121" i="1"/>
  <c r="BD122" i="1"/>
  <c r="BL123" i="1"/>
  <c r="BV122" i="1"/>
  <c r="CE120" i="1"/>
  <c r="DA123" i="1"/>
  <c r="CJ123" i="1"/>
  <c r="CV122" i="1"/>
  <c r="DG121" i="1"/>
  <c r="CP121" i="1"/>
  <c r="DB120" i="1"/>
  <c r="CK120" i="1"/>
  <c r="AA120" i="1"/>
  <c r="CE121" i="1"/>
  <c r="BR116" i="1"/>
  <c r="Z120" i="1"/>
  <c r="BO120" i="1"/>
  <c r="CE122" i="1"/>
  <c r="Y120" i="1"/>
  <c r="AL122" i="1"/>
  <c r="CB121" i="1"/>
  <c r="AM115" i="1"/>
  <c r="CW123" i="1"/>
  <c r="CF123" i="1"/>
  <c r="X123" i="1"/>
  <c r="BB120" i="1"/>
  <c r="AL115" i="1"/>
  <c r="CK115" i="1"/>
  <c r="AH116" i="1"/>
  <c r="DF42" i="1"/>
  <c r="CK117" i="1"/>
  <c r="S117" i="1"/>
  <c r="CK118" i="1"/>
  <c r="I116" i="1"/>
  <c r="BU117" i="1"/>
  <c r="I117" i="1"/>
  <c r="BU118" i="1"/>
  <c r="BH117" i="1"/>
  <c r="AY115" i="1"/>
  <c r="AY116" i="1"/>
  <c r="AP115" i="1"/>
  <c r="AP116" i="1"/>
  <c r="AF117" i="1"/>
  <c r="BR117" i="1"/>
  <c r="AO118" i="1"/>
  <c r="AF118" i="1"/>
  <c r="BR118" i="1"/>
  <c r="AN116" i="1"/>
  <c r="S115" i="1"/>
  <c r="BH116" i="1"/>
  <c r="AN117" i="1"/>
  <c r="S116" i="1"/>
  <c r="BA115" i="1"/>
  <c r="AM116" i="1"/>
  <c r="P115" i="1"/>
  <c r="BA116" i="1"/>
  <c r="AM117" i="1"/>
  <c r="P116" i="1"/>
  <c r="BA117" i="1"/>
  <c r="P117" i="1"/>
  <c r="BU115" i="1"/>
  <c r="AV116" i="1"/>
  <c r="AJ117" i="1"/>
  <c r="AV117" i="1"/>
  <c r="AH115" i="1"/>
  <c r="AF115" i="1"/>
  <c r="AP117" i="1"/>
  <c r="AS116" i="1"/>
  <c r="AS117" i="1"/>
  <c r="AH117" i="1"/>
  <c r="CQ115" i="1"/>
  <c r="AS118" i="1"/>
  <c r="CD115" i="1"/>
  <c r="BJ115" i="1"/>
  <c r="AX115" i="1"/>
  <c r="AO115" i="1"/>
  <c r="AJ115" i="1"/>
  <c r="AE115" i="1"/>
  <c r="O115" i="1"/>
  <c r="AY117" i="1"/>
  <c r="CD116" i="1"/>
  <c r="BJ116" i="1"/>
  <c r="AX116" i="1"/>
  <c r="AJ116" i="1"/>
  <c r="AE116" i="1"/>
  <c r="O116" i="1"/>
  <c r="CD117" i="1"/>
  <c r="BJ117" i="1"/>
  <c r="AX117" i="1"/>
  <c r="AE117" i="1"/>
  <c r="O117" i="1"/>
  <c r="CA115" i="1"/>
  <c r="BH115" i="1"/>
  <c r="AV115" i="1"/>
  <c r="AN115" i="1"/>
  <c r="AI115" i="1"/>
  <c r="AC115" i="1"/>
  <c r="I115" i="1"/>
  <c r="M118" i="1"/>
  <c r="CA116" i="1"/>
  <c r="AI116" i="1"/>
  <c r="AC116" i="1"/>
  <c r="CA117" i="1"/>
  <c r="AI117" i="1"/>
  <c r="AC117" i="1"/>
  <c r="W118" i="1"/>
  <c r="BY118" i="1"/>
  <c r="CU118" i="1"/>
  <c r="CQ42" i="1"/>
  <c r="CW115" i="1"/>
  <c r="CY116" i="1"/>
  <c r="CT116" i="1"/>
  <c r="X115" i="1"/>
  <c r="CC116" i="1"/>
  <c r="CC117" i="1"/>
  <c r="Q117" i="1"/>
  <c r="R115" i="1"/>
  <c r="CQ116" i="1"/>
  <c r="Q118" i="1"/>
  <c r="CQ117" i="1"/>
  <c r="X118" i="1"/>
  <c r="CV118" i="1"/>
  <c r="CW116" i="1"/>
  <c r="CV42" i="1"/>
  <c r="CE117" i="1"/>
  <c r="CW117" i="1"/>
  <c r="CF117" i="1"/>
  <c r="CF118" i="1"/>
  <c r="CG117" i="1"/>
  <c r="CZ116" i="1"/>
  <c r="AT117" i="1"/>
  <c r="CG118" i="1"/>
  <c r="CZ117" i="1"/>
  <c r="AT118" i="1"/>
  <c r="CZ118" i="1"/>
  <c r="BL115" i="1"/>
  <c r="BL116" i="1"/>
  <c r="CE116" i="1"/>
  <c r="BL117" i="1"/>
  <c r="Q116" i="1"/>
  <c r="BY117" i="1"/>
  <c r="CU117" i="1"/>
  <c r="CC115" i="1"/>
  <c r="CV117" i="1"/>
  <c r="DC115" i="1"/>
  <c r="Z116" i="1"/>
  <c r="DC116" i="1"/>
  <c r="Y116" i="1"/>
  <c r="DC117" i="1"/>
  <c r="J118" i="1"/>
  <c r="R116" i="1"/>
  <c r="X116" i="1"/>
  <c r="CE115" i="1"/>
  <c r="CT115" i="1"/>
  <c r="J117" i="1"/>
  <c r="Z115" i="1"/>
  <c r="CX115" i="1"/>
  <c r="DD115" i="1"/>
  <c r="DD116" i="1"/>
  <c r="J115" i="1"/>
  <c r="V115" i="1"/>
  <c r="W115" i="1"/>
  <c r="CT118" i="1"/>
  <c r="CX117" i="1"/>
  <c r="DD117" i="1"/>
  <c r="K118" i="1"/>
  <c r="U115" i="1"/>
  <c r="BX115" i="1"/>
  <c r="CF115" i="1"/>
  <c r="CU115" i="1"/>
  <c r="CX118" i="1"/>
  <c r="Z117" i="1"/>
  <c r="Y117" i="1"/>
  <c r="K117" i="1"/>
  <c r="BX116" i="1"/>
  <c r="CY115" i="1"/>
  <c r="DG115" i="1"/>
  <c r="K116" i="1"/>
  <c r="BX117" i="1"/>
  <c r="DG116" i="1"/>
  <c r="U118" i="1"/>
  <c r="N115" i="1"/>
  <c r="DG117" i="1"/>
  <c r="AT115" i="1"/>
  <c r="BY115" i="1"/>
  <c r="CG115" i="1"/>
  <c r="CV115" i="1"/>
  <c r="CY118" i="1"/>
  <c r="R118" i="1"/>
  <c r="Y118" i="1"/>
  <c r="U117" i="1"/>
  <c r="L118" i="1"/>
  <c r="V117" i="1"/>
  <c r="T117" i="1"/>
  <c r="N116" i="1"/>
  <c r="AA118" i="1"/>
  <c r="M115" i="1"/>
  <c r="L115" i="1"/>
  <c r="W116" i="1"/>
  <c r="AA115" i="1"/>
  <c r="M116" i="1"/>
  <c r="V118" i="1"/>
  <c r="L116" i="1"/>
  <c r="T118" i="1"/>
  <c r="N117" i="1"/>
  <c r="T115" i="1"/>
  <c r="AA117" i="1"/>
  <c r="CU42" i="1"/>
  <c r="DG42" i="1"/>
  <c r="K91" i="1"/>
  <c r="CN91" i="1"/>
  <c r="BI91" i="1"/>
  <c r="BP112" i="1"/>
  <c r="CF112" i="1"/>
  <c r="DE42" i="1"/>
  <c r="CW42" i="1"/>
  <c r="DB5" i="1"/>
  <c r="AS37" i="1"/>
  <c r="BY37" i="1"/>
  <c r="CO37" i="1"/>
  <c r="DF37" i="1"/>
  <c r="AD37" i="1"/>
  <c r="CT54" i="1"/>
  <c r="U91" i="1"/>
  <c r="V91" i="1"/>
  <c r="N91" i="1"/>
  <c r="W91" i="1"/>
  <c r="AM91" i="1"/>
  <c r="BC91" i="1"/>
  <c r="BS91" i="1"/>
  <c r="CI91" i="1"/>
  <c r="CZ91" i="1"/>
  <c r="O91" i="1"/>
  <c r="AU91" i="1"/>
  <c r="BK91" i="1"/>
  <c r="N112" i="1"/>
  <c r="AT112" i="1"/>
  <c r="CP112" i="1"/>
  <c r="DW112" i="1"/>
  <c r="EM112" i="1"/>
  <c r="CH91" i="1"/>
  <c r="AD91" i="1"/>
  <c r="BZ91" i="1"/>
  <c r="Y91" i="1"/>
  <c r="BU91" i="1"/>
  <c r="BB91" i="1"/>
  <c r="AT91" i="1"/>
  <c r="AL91" i="1"/>
  <c r="CY91" i="1"/>
  <c r="CP91" i="1"/>
  <c r="EA75" i="1"/>
  <c r="AA91" i="1"/>
  <c r="AQ91" i="1"/>
  <c r="BG91" i="1"/>
  <c r="BW91" i="1"/>
  <c r="CM91" i="1"/>
  <c r="BR91" i="1"/>
  <c r="BJ91" i="1"/>
  <c r="CU54" i="1"/>
  <c r="AC91" i="1"/>
  <c r="BY91" i="1"/>
  <c r="CO91" i="1"/>
  <c r="DC5" i="1"/>
  <c r="AJ112" i="1"/>
  <c r="ES112" i="1"/>
  <c r="CQ91" i="1"/>
  <c r="CG112" i="1"/>
  <c r="DN112" i="1"/>
  <c r="ET112" i="1"/>
  <c r="AN91" i="1"/>
  <c r="CJ91" i="1"/>
  <c r="J91" i="1"/>
  <c r="AP91" i="1"/>
  <c r="BF91" i="1"/>
  <c r="BV91" i="1"/>
  <c r="CL91" i="1"/>
  <c r="X112" i="1"/>
  <c r="AN112" i="1"/>
  <c r="BD112" i="1"/>
  <c r="CJ112" i="1"/>
  <c r="DQ112" i="1"/>
  <c r="EW112" i="1"/>
  <c r="EJ46" i="1"/>
  <c r="CR37" i="1"/>
  <c r="BB112" i="1"/>
  <c r="DO112" i="1"/>
  <c r="FC48" i="1"/>
  <c r="AO91" i="1"/>
  <c r="CK91" i="1"/>
  <c r="L112" i="1"/>
  <c r="AB112" i="1"/>
  <c r="BH112" i="1"/>
  <c r="BX112" i="1"/>
  <c r="CN112" i="1"/>
  <c r="DU112" i="1"/>
  <c r="EK112" i="1"/>
  <c r="FA112" i="1"/>
  <c r="H110" i="1"/>
  <c r="T37" i="1"/>
  <c r="AJ37" i="1"/>
  <c r="AZ37" i="1"/>
  <c r="BP37" i="1"/>
  <c r="CF37" i="1"/>
  <c r="CW37" i="1"/>
  <c r="L91" i="1"/>
  <c r="AR91" i="1"/>
  <c r="BH91" i="1"/>
  <c r="BX91" i="1"/>
  <c r="J112" i="1"/>
  <c r="Z112" i="1"/>
  <c r="AP112" i="1"/>
  <c r="BF112" i="1"/>
  <c r="BV112" i="1"/>
  <c r="CL112" i="1"/>
  <c r="DC112" i="1"/>
  <c r="DS112" i="1"/>
  <c r="EI112" i="1"/>
  <c r="EY112" i="1"/>
  <c r="AX82" i="1"/>
  <c r="AX83" i="1" s="1"/>
  <c r="U112" i="1"/>
  <c r="AK112" i="1"/>
  <c r="BA112" i="1"/>
  <c r="BQ112" i="1"/>
  <c r="FC112" i="1"/>
  <c r="DG37" i="1"/>
  <c r="T112" i="1"/>
  <c r="AZ112" i="1"/>
  <c r="CW112" i="1"/>
  <c r="DM112" i="1"/>
  <c r="EC112" i="1"/>
  <c r="BS49" i="1"/>
  <c r="Z91" i="1"/>
  <c r="BN84" i="1"/>
  <c r="BN85" i="1" s="1"/>
  <c r="BN86" i="1" s="1"/>
  <c r="BM49" i="1"/>
  <c r="CZ42" i="1"/>
  <c r="R75" i="1"/>
  <c r="BG112" i="1"/>
  <c r="BN75" i="1"/>
  <c r="BN78" i="1"/>
  <c r="CE78" i="1"/>
  <c r="CE79" i="1" s="1"/>
  <c r="CE80" i="1" s="1"/>
  <c r="DE112" i="1"/>
  <c r="EA45" i="1"/>
  <c r="AR112" i="1"/>
  <c r="ER45" i="1"/>
  <c r="X91" i="1"/>
  <c r="BD91" i="1"/>
  <c r="BT91" i="1"/>
  <c r="DA91" i="1"/>
  <c r="CR91" i="1"/>
  <c r="Y112" i="1"/>
  <c r="AO112" i="1"/>
  <c r="BE112" i="1"/>
  <c r="BU112" i="1"/>
  <c r="CK112" i="1"/>
  <c r="DB112" i="1"/>
  <c r="DR112" i="1"/>
  <c r="EH112" i="1"/>
  <c r="EX112" i="1"/>
  <c r="AD112" i="1"/>
  <c r="BJ112" i="1"/>
  <c r="BZ112" i="1"/>
  <c r="DG112" i="1"/>
  <c r="DB75" i="1"/>
  <c r="EX75" i="1"/>
  <c r="EL46" i="1"/>
  <c r="H70" i="1"/>
  <c r="DO75" i="1"/>
  <c r="EE75" i="1"/>
  <c r="EU75" i="1"/>
  <c r="AK91" i="1"/>
  <c r="BA91" i="1"/>
  <c r="BQ91" i="1"/>
  <c r="CG91" i="1"/>
  <c r="CX91" i="1"/>
  <c r="M91" i="1"/>
  <c r="AS91" i="1"/>
  <c r="K112" i="1"/>
  <c r="AA112" i="1"/>
  <c r="AQ112" i="1"/>
  <c r="BW112" i="1"/>
  <c r="CM112" i="1"/>
  <c r="DD112" i="1"/>
  <c r="DT112" i="1"/>
  <c r="EJ112" i="1"/>
  <c r="EZ112" i="1"/>
  <c r="EC46" i="1"/>
  <c r="DR75" i="1"/>
  <c r="CK5" i="1"/>
  <c r="EM46" i="1"/>
  <c r="H71" i="1"/>
  <c r="V112" i="1"/>
  <c r="AL112" i="1"/>
  <c r="BR112" i="1"/>
  <c r="CH112" i="1"/>
  <c r="CY112" i="1"/>
  <c r="EE112" i="1"/>
  <c r="EU112" i="1"/>
  <c r="M112" i="1"/>
  <c r="AC112" i="1"/>
  <c r="AS112" i="1"/>
  <c r="BI112" i="1"/>
  <c r="BY112" i="1"/>
  <c r="CO112" i="1"/>
  <c r="DF112" i="1"/>
  <c r="DV112" i="1"/>
  <c r="EL112" i="1"/>
  <c r="FB112" i="1"/>
  <c r="P91" i="1"/>
  <c r="AF91" i="1"/>
  <c r="AV91" i="1"/>
  <c r="BL91" i="1"/>
  <c r="CB91" i="1"/>
  <c r="BT112" i="1"/>
  <c r="DA112" i="1"/>
  <c r="EG112" i="1"/>
  <c r="AI75" i="1"/>
  <c r="BE91" i="1"/>
  <c r="Q91" i="1"/>
  <c r="AG91" i="1"/>
  <c r="AW91" i="1"/>
  <c r="BM91" i="1"/>
  <c r="CC91" i="1"/>
  <c r="CT91" i="1"/>
  <c r="J5" i="1"/>
  <c r="T49" i="1"/>
  <c r="BP49" i="1"/>
  <c r="R91" i="1"/>
  <c r="AH91" i="1"/>
  <c r="AX91" i="1"/>
  <c r="BN91" i="1"/>
  <c r="CD91" i="1"/>
  <c r="CU91" i="1"/>
  <c r="P112" i="1"/>
  <c r="AF112" i="1"/>
  <c r="AV112" i="1"/>
  <c r="BL112" i="1"/>
  <c r="CB112" i="1"/>
  <c r="CR112" i="1"/>
  <c r="DI112" i="1"/>
  <c r="DY112" i="1"/>
  <c r="EO112" i="1"/>
  <c r="FE112" i="1"/>
  <c r="CX112" i="1"/>
  <c r="ED112" i="1"/>
  <c r="S91" i="1"/>
  <c r="AI91" i="1"/>
  <c r="AY91" i="1"/>
  <c r="BO91" i="1"/>
  <c r="CE91" i="1"/>
  <c r="CV91" i="1"/>
  <c r="AB91" i="1"/>
  <c r="T91" i="1"/>
  <c r="AJ91" i="1"/>
  <c r="AZ91" i="1"/>
  <c r="BP91" i="1"/>
  <c r="CF91" i="1"/>
  <c r="CW91" i="1"/>
  <c r="AI84" i="1"/>
  <c r="AI85" i="1" s="1"/>
  <c r="AI86" i="1" s="1"/>
  <c r="Q37" i="1"/>
  <c r="AW37" i="1"/>
  <c r="BM37" i="1"/>
  <c r="FB75" i="1"/>
  <c r="BJ37" i="1"/>
  <c r="CP37" i="1"/>
  <c r="AG37" i="1"/>
  <c r="CC37" i="1"/>
  <c r="DW75" i="1"/>
  <c r="AE91" i="1"/>
  <c r="CA91" i="1"/>
  <c r="H125" i="1"/>
  <c r="H126" i="1" s="1"/>
  <c r="H105" i="1"/>
  <c r="H109" i="1"/>
  <c r="H108" i="1"/>
  <c r="H96" i="1"/>
  <c r="O112" i="1"/>
  <c r="AE112" i="1"/>
  <c r="AU112" i="1"/>
  <c r="BK112" i="1"/>
  <c r="CA112" i="1"/>
  <c r="CQ112" i="1"/>
  <c r="DH112" i="1"/>
  <c r="DX112" i="1"/>
  <c r="EN112" i="1"/>
  <c r="FD112" i="1"/>
  <c r="Q112" i="1"/>
  <c r="AG112" i="1"/>
  <c r="AW112" i="1"/>
  <c r="BM112" i="1"/>
  <c r="CC112" i="1"/>
  <c r="CT112" i="1"/>
  <c r="DJ112" i="1"/>
  <c r="DZ112" i="1"/>
  <c r="EP112" i="1"/>
  <c r="FF112" i="1"/>
  <c r="I126" i="1"/>
  <c r="R112" i="1"/>
  <c r="AH112" i="1"/>
  <c r="AX112" i="1"/>
  <c r="BN112" i="1"/>
  <c r="CD112" i="1"/>
  <c r="CU112" i="1"/>
  <c r="DK112" i="1"/>
  <c r="EA112" i="1"/>
  <c r="EQ112" i="1"/>
  <c r="FG112" i="1"/>
  <c r="W112" i="1"/>
  <c r="AM112" i="1"/>
  <c r="BC112" i="1"/>
  <c r="BS112" i="1"/>
  <c r="CI112" i="1"/>
  <c r="CZ112" i="1"/>
  <c r="DP112" i="1"/>
  <c r="EF112" i="1"/>
  <c r="EV112" i="1"/>
  <c r="S112" i="1"/>
  <c r="AI112" i="1"/>
  <c r="AY112" i="1"/>
  <c r="BO112" i="1"/>
  <c r="CE112" i="1"/>
  <c r="CV112" i="1"/>
  <c r="DL112" i="1"/>
  <c r="EB112" i="1"/>
  <c r="ER112" i="1"/>
  <c r="FH112" i="1"/>
  <c r="I112" i="1"/>
  <c r="I91" i="1"/>
  <c r="CR118" i="1"/>
  <c r="CR119" i="1" s="1"/>
  <c r="CY5" i="1"/>
  <c r="X30" i="1"/>
  <c r="AN30" i="1"/>
  <c r="BD30" i="1"/>
  <c r="BT30" i="1"/>
  <c r="CJ30" i="1"/>
  <c r="DA30" i="1"/>
  <c r="DW78" i="1"/>
  <c r="DW79" i="1" s="1"/>
  <c r="CT82" i="1"/>
  <c r="CT83" i="1" s="1"/>
  <c r="CF49" i="1"/>
  <c r="EU78" i="1"/>
  <c r="EU79" i="1" s="1"/>
  <c r="AF85" i="1"/>
  <c r="AF86" i="1" s="1"/>
  <c r="EP46" i="1"/>
  <c r="Y75" i="1"/>
  <c r="BI37" i="1"/>
  <c r="EZ46" i="1"/>
  <c r="DG75" i="1"/>
  <c r="FC75" i="1"/>
  <c r="O75" i="1"/>
  <c r="DZ45" i="1"/>
  <c r="DU75" i="1"/>
  <c r="AP75" i="1"/>
  <c r="CB84" i="1"/>
  <c r="CB85" i="1" s="1"/>
  <c r="CB86" i="1" s="1"/>
  <c r="AT37" i="1"/>
  <c r="DT45" i="1"/>
  <c r="AS75" i="1"/>
  <c r="CH79" i="1"/>
  <c r="CH80" i="1" s="1"/>
  <c r="EI5" i="1"/>
  <c r="CB37" i="1"/>
  <c r="EQ23" i="1"/>
  <c r="EB45" i="1"/>
  <c r="DI48" i="1"/>
  <c r="AC82" i="1"/>
  <c r="AC83" i="1" s="1"/>
  <c r="CO84" i="1"/>
  <c r="CO85" i="1" s="1"/>
  <c r="CO86" i="1" s="1"/>
  <c r="AC84" i="1"/>
  <c r="AC85" i="1" s="1"/>
  <c r="AC86" i="1" s="1"/>
  <c r="CK18" i="1"/>
  <c r="CK23" i="1" s="1"/>
  <c r="AF37" i="1"/>
  <c r="DH48" i="1"/>
  <c r="AF23" i="1"/>
  <c r="BL23" i="1"/>
  <c r="CB23" i="1"/>
  <c r="CR23" i="1"/>
  <c r="DI23" i="1"/>
  <c r="DY23" i="1"/>
  <c r="EO23" i="1"/>
  <c r="FE23" i="1"/>
  <c r="R37" i="1"/>
  <c r="AH37" i="1"/>
  <c r="AX37" i="1"/>
  <c r="BN37" i="1"/>
  <c r="CD37" i="1"/>
  <c r="CU37" i="1"/>
  <c r="EJ45" i="1"/>
  <c r="DJ48" i="1"/>
  <c r="AS82" i="1"/>
  <c r="AS83" i="1" s="1"/>
  <c r="AU85" i="1"/>
  <c r="AU86" i="1" s="1"/>
  <c r="BR5" i="1"/>
  <c r="EE5" i="1"/>
  <c r="AI37" i="1"/>
  <c r="BO37" i="1"/>
  <c r="CE37" i="1"/>
  <c r="CV37" i="1"/>
  <c r="EP45" i="1"/>
  <c r="DL48" i="1"/>
  <c r="AF75" i="1"/>
  <c r="AW82" i="1"/>
  <c r="AW83" i="1" s="1"/>
  <c r="AV85" i="1"/>
  <c r="AV86" i="1" s="1"/>
  <c r="FF75" i="1"/>
  <c r="DO78" i="1"/>
  <c r="DO79" i="1" s="1"/>
  <c r="R23" i="1"/>
  <c r="AX23" i="1"/>
  <c r="CU23" i="1"/>
  <c r="EF5" i="1"/>
  <c r="U30" i="1"/>
  <c r="AK30" i="1"/>
  <c r="BA30" i="1"/>
  <c r="BQ30" i="1"/>
  <c r="CX30" i="1"/>
  <c r="H36" i="1"/>
  <c r="DX48" i="1"/>
  <c r="I5" i="1"/>
  <c r="X5" i="1"/>
  <c r="BD5" i="1"/>
  <c r="CJ5" i="1"/>
  <c r="EG5" i="1"/>
  <c r="V30" i="1"/>
  <c r="AL30" i="1"/>
  <c r="BB30" i="1"/>
  <c r="BR30" i="1"/>
  <c r="CH30" i="1"/>
  <c r="CY30" i="1"/>
  <c r="U37" i="1"/>
  <c r="AK37" i="1"/>
  <c r="BA37" i="1"/>
  <c r="BQ37" i="1"/>
  <c r="CG37" i="1"/>
  <c r="CX37" i="1"/>
  <c r="J37" i="1"/>
  <c r="Z37" i="1"/>
  <c r="AP37" i="1"/>
  <c r="BF37" i="1"/>
  <c r="BV37" i="1"/>
  <c r="CL37" i="1"/>
  <c r="DC37" i="1"/>
  <c r="AG49" i="1"/>
  <c r="AW49" i="1"/>
  <c r="CW49" i="1"/>
  <c r="ES45" i="1"/>
  <c r="BV85" i="1"/>
  <c r="BV86" i="1" s="1"/>
  <c r="CL75" i="1"/>
  <c r="CT85" i="1"/>
  <c r="CT86" i="1" s="1"/>
  <c r="CD23" i="1"/>
  <c r="CG30" i="1"/>
  <c r="EV5" i="1"/>
  <c r="Y5" i="1"/>
  <c r="AO5" i="1"/>
  <c r="EX5" i="1"/>
  <c r="W30" i="1"/>
  <c r="AM30" i="1"/>
  <c r="BC30" i="1"/>
  <c r="BS30" i="1"/>
  <c r="CI30" i="1"/>
  <c r="CZ30" i="1"/>
  <c r="AC37" i="1"/>
  <c r="V37" i="1"/>
  <c r="BB37" i="1"/>
  <c r="CH37" i="1"/>
  <c r="CY37" i="1"/>
  <c r="FH45" i="1"/>
  <c r="FD48" i="1"/>
  <c r="DL79" i="1"/>
  <c r="CI82" i="1"/>
  <c r="CI83" i="1" s="1"/>
  <c r="Y78" i="1"/>
  <c r="DT78" i="1"/>
  <c r="DT79" i="1" s="1"/>
  <c r="CO82" i="1"/>
  <c r="CO83" i="1" s="1"/>
  <c r="CU85" i="1"/>
  <c r="CU86" i="1" s="1"/>
  <c r="AT85" i="1"/>
  <c r="AT86" i="1" s="1"/>
  <c r="BJ85" i="1"/>
  <c r="BJ86" i="1" s="1"/>
  <c r="AO85" i="1"/>
  <c r="AO86" i="1" s="1"/>
  <c r="BE85" i="1"/>
  <c r="BE86" i="1" s="1"/>
  <c r="AL82" i="1"/>
  <c r="AL83" i="1" s="1"/>
  <c r="BR82" i="1"/>
  <c r="BR83" i="1" s="1"/>
  <c r="BK85" i="1"/>
  <c r="BK86" i="1" s="1"/>
  <c r="BN23" i="1"/>
  <c r="CU79" i="1"/>
  <c r="CU80" i="1" s="1"/>
  <c r="ES75" i="1"/>
  <c r="BQ75" i="1"/>
  <c r="CL84" i="1"/>
  <c r="CL85" i="1" s="1"/>
  <c r="BS5" i="1"/>
  <c r="CZ49" i="1"/>
  <c r="ET75" i="1"/>
  <c r="CK75" i="1"/>
  <c r="BR75" i="1"/>
  <c r="W5" i="1"/>
  <c r="EH5" i="1"/>
  <c r="Z5" i="1"/>
  <c r="DS5" i="1"/>
  <c r="EY5" i="1"/>
  <c r="H29" i="1"/>
  <c r="O37" i="1"/>
  <c r="AE37" i="1"/>
  <c r="AU37" i="1"/>
  <c r="BK37" i="1"/>
  <c r="CQ37" i="1"/>
  <c r="EQ45" i="1"/>
  <c r="FF46" i="1"/>
  <c r="DY48" i="1"/>
  <c r="CZ54" i="1"/>
  <c r="BY75" i="1"/>
  <c r="DU78" i="1"/>
  <c r="DU79" i="1" s="1"/>
  <c r="W82" i="1"/>
  <c r="W83" i="1" s="1"/>
  <c r="CP84" i="1"/>
  <c r="BL85" i="1"/>
  <c r="BL86" i="1" s="1"/>
  <c r="CV79" i="1"/>
  <c r="CV80" i="1" s="1"/>
  <c r="P37" i="1"/>
  <c r="AV37" i="1"/>
  <c r="BL37" i="1"/>
  <c r="DB49" i="1"/>
  <c r="DZ48" i="1"/>
  <c r="DA54" i="1"/>
  <c r="DP75" i="1"/>
  <c r="EF75" i="1"/>
  <c r="EV75" i="1"/>
  <c r="BG82" i="1"/>
  <c r="BG83" i="1" s="1"/>
  <c r="CM82" i="1"/>
  <c r="CM83" i="1" s="1"/>
  <c r="Z82" i="1"/>
  <c r="Z83" i="1" s="1"/>
  <c r="J85" i="1"/>
  <c r="J86" i="1" s="1"/>
  <c r="DS47" i="1"/>
  <c r="EP48" i="1"/>
  <c r="CO75" i="1"/>
  <c r="EA78" i="1"/>
  <c r="EA79" i="1" s="1"/>
  <c r="S79" i="1"/>
  <c r="S80" i="1" s="1"/>
  <c r="CZ82" i="1"/>
  <c r="CZ83" i="1" s="1"/>
  <c r="M85" i="1"/>
  <c r="M86" i="1" s="1"/>
  <c r="DK23" i="1"/>
  <c r="R78" i="1"/>
  <c r="R79" i="1" s="1"/>
  <c r="Q49" i="1"/>
  <c r="CC49" i="1"/>
  <c r="BU5" i="1"/>
  <c r="DR5" i="1"/>
  <c r="AP5" i="1"/>
  <c r="BD23" i="1"/>
  <c r="CT37" i="1"/>
  <c r="AS5" i="1"/>
  <c r="EW5" i="1"/>
  <c r="BT5" i="1"/>
  <c r="DA5" i="1"/>
  <c r="DQ5" i="1"/>
  <c r="M37" i="1"/>
  <c r="FF45" i="1"/>
  <c r="DV47" i="1"/>
  <c r="ER48" i="1"/>
  <c r="CP75" i="1"/>
  <c r="EB78" i="1"/>
  <c r="EB79" i="1" s="1"/>
  <c r="AG82" i="1"/>
  <c r="AG83" i="1" s="1"/>
  <c r="BF84" i="1"/>
  <c r="BF85" i="1" s="1"/>
  <c r="P85" i="1"/>
  <c r="P86" i="1" s="1"/>
  <c r="BY85" i="1"/>
  <c r="BY86" i="1" s="1"/>
  <c r="CH82" i="1"/>
  <c r="CH83" i="1" s="1"/>
  <c r="FH78" i="1"/>
  <c r="FH79" i="1" s="1"/>
  <c r="BB5" i="1"/>
  <c r="BT17" i="1"/>
  <c r="BT23" i="1" s="1"/>
  <c r="N37" i="1"/>
  <c r="BZ37" i="1"/>
  <c r="W49" i="1"/>
  <c r="AM49" i="1"/>
  <c r="BC49" i="1"/>
  <c r="CI49" i="1"/>
  <c r="DE49" i="1"/>
  <c r="FG45" i="1"/>
  <c r="DY47" i="1"/>
  <c r="FB48" i="1"/>
  <c r="BF75" i="1"/>
  <c r="AT75" i="1"/>
  <c r="BJ75" i="1"/>
  <c r="DF75" i="1"/>
  <c r="EE78" i="1"/>
  <c r="EE79" i="1" s="1"/>
  <c r="AA81" i="1"/>
  <c r="AM82" i="1"/>
  <c r="AM83" i="1" s="1"/>
  <c r="Z85" i="1"/>
  <c r="Z86" i="1" s="1"/>
  <c r="DZ47" i="1"/>
  <c r="AJ49" i="1"/>
  <c r="AZ49" i="1"/>
  <c r="DT75" i="1"/>
  <c r="EF78" i="1"/>
  <c r="EF79" i="1" s="1"/>
  <c r="AM79" i="1"/>
  <c r="AM80" i="1" s="1"/>
  <c r="H45" i="1"/>
  <c r="Y49" i="1"/>
  <c r="AO49" i="1"/>
  <c r="BE49" i="1"/>
  <c r="BU49" i="1"/>
  <c r="CK49" i="1"/>
  <c r="EL47" i="1"/>
  <c r="CQ73" i="1"/>
  <c r="CQ85" i="1" s="1"/>
  <c r="CQ86" i="1" s="1"/>
  <c r="M75" i="1"/>
  <c r="AY78" i="1"/>
  <c r="AY79" i="1" s="1"/>
  <c r="AY80" i="1" s="1"/>
  <c r="AD85" i="1"/>
  <c r="AD86" i="1" s="1"/>
  <c r="DJ45" i="1"/>
  <c r="DJ46" i="1"/>
  <c r="EO47" i="1"/>
  <c r="FE48" i="1"/>
  <c r="AC75" i="1"/>
  <c r="AE85" i="1"/>
  <c r="AE86" i="1" s="1"/>
  <c r="FG23" i="1"/>
  <c r="DP5" i="1"/>
  <c r="AY37" i="1"/>
  <c r="R5" i="1"/>
  <c r="AH5" i="1"/>
  <c r="AX5" i="1"/>
  <c r="BN5" i="1"/>
  <c r="CD5" i="1"/>
  <c r="CU5" i="1"/>
  <c r="DK5" i="1"/>
  <c r="EA5" i="1"/>
  <c r="EQ5" i="1"/>
  <c r="FG5" i="1"/>
  <c r="DA17" i="1"/>
  <c r="DA23" i="1" s="1"/>
  <c r="DK45" i="1"/>
  <c r="DW46" i="1"/>
  <c r="FF48" i="1"/>
  <c r="DK75" i="1"/>
  <c r="EQ75" i="1"/>
  <c r="FG75" i="1"/>
  <c r="AL75" i="1"/>
  <c r="EV79" i="1"/>
  <c r="BI82" i="1"/>
  <c r="BI83" i="1" s="1"/>
  <c r="DA42" i="1"/>
  <c r="AH23" i="1"/>
  <c r="EA23" i="1"/>
  <c r="BP75" i="1"/>
  <c r="CZ5" i="1"/>
  <c r="BC5" i="1"/>
  <c r="CL5" i="1"/>
  <c r="N5" i="1"/>
  <c r="AD5" i="1"/>
  <c r="AT5" i="1"/>
  <c r="BJ5" i="1"/>
  <c r="BZ5" i="1"/>
  <c r="CP5" i="1"/>
  <c r="DG5" i="1"/>
  <c r="DW5" i="1"/>
  <c r="EM5" i="1"/>
  <c r="FC5" i="1"/>
  <c r="DQ17" i="1"/>
  <c r="DQ23" i="1" s="1"/>
  <c r="H43" i="1"/>
  <c r="H44" i="1" s="1"/>
  <c r="DL45" i="1"/>
  <c r="AE75" i="1"/>
  <c r="BK75" i="1"/>
  <c r="DL75" i="1"/>
  <c r="EB75" i="1"/>
  <c r="ER75" i="1"/>
  <c r="FH75" i="1"/>
  <c r="AQ81" i="1"/>
  <c r="AQ82" i="1" s="1"/>
  <c r="BM82" i="1"/>
  <c r="BM83" i="1" s="1"/>
  <c r="AG85" i="1"/>
  <c r="AG86" i="1" s="1"/>
  <c r="CR85" i="1"/>
  <c r="CR86" i="1" s="1"/>
  <c r="DA82" i="1"/>
  <c r="DA83" i="1" s="1"/>
  <c r="CV73" i="1"/>
  <c r="CV85" i="1" s="1"/>
  <c r="CV86" i="1" s="1"/>
  <c r="H63" i="1"/>
  <c r="H73" i="1" s="1"/>
  <c r="O78" i="1"/>
  <c r="O79" i="1" s="1"/>
  <c r="AU78" i="1"/>
  <c r="AU75" i="1"/>
  <c r="CA75" i="1"/>
  <c r="CQ78" i="1"/>
  <c r="DH75" i="1"/>
  <c r="DH79" i="1"/>
  <c r="DX78" i="1"/>
  <c r="DX79" i="1" s="1"/>
  <c r="EN75" i="1"/>
  <c r="EN78" i="1"/>
  <c r="EN79" i="1" s="1"/>
  <c r="FD78" i="1"/>
  <c r="FD79" i="1" s="1"/>
  <c r="FD75" i="1"/>
  <c r="S75" i="1"/>
  <c r="AI81" i="1"/>
  <c r="AI82" i="1" s="1"/>
  <c r="AY81" i="1"/>
  <c r="AY82" i="1" s="1"/>
  <c r="AY75" i="1"/>
  <c r="CE81" i="1"/>
  <c r="V75" i="1"/>
  <c r="BB75" i="1"/>
  <c r="CH84" i="1"/>
  <c r="CH85" i="1" s="1"/>
  <c r="CH75" i="1"/>
  <c r="AE79" i="1"/>
  <c r="AE80" i="1" s="1"/>
  <c r="CX81" i="1"/>
  <c r="CX82" i="1" s="1"/>
  <c r="CW82" i="1"/>
  <c r="CW83" i="1" s="1"/>
  <c r="CX84" i="1"/>
  <c r="CX85" i="1" s="1"/>
  <c r="CC75" i="1"/>
  <c r="CC79" i="1"/>
  <c r="CC80" i="1" s="1"/>
  <c r="CG81" i="1"/>
  <c r="CG82" i="1" s="1"/>
  <c r="AN84" i="1"/>
  <c r="BD84" i="1"/>
  <c r="BD85" i="1" s="1"/>
  <c r="BT84" i="1"/>
  <c r="BT85" i="1" s="1"/>
  <c r="V79" i="1"/>
  <c r="V80" i="1" s="1"/>
  <c r="AG79" i="1"/>
  <c r="AG80" i="1" s="1"/>
  <c r="DY79" i="1"/>
  <c r="CY54" i="1"/>
  <c r="CY73" i="1"/>
  <c r="CD79" i="1"/>
  <c r="CD80" i="1" s="1"/>
  <c r="I85" i="1"/>
  <c r="I86" i="1" s="1"/>
  <c r="DX75" i="1"/>
  <c r="W79" i="1"/>
  <c r="W80" i="1" s="1"/>
  <c r="BV82" i="1"/>
  <c r="BV83" i="1" s="1"/>
  <c r="CV54" i="1"/>
  <c r="AG75" i="1"/>
  <c r="CE75" i="1"/>
  <c r="DY75" i="1"/>
  <c r="AP82" i="1"/>
  <c r="AP83" i="1" s="1"/>
  <c r="U82" i="1"/>
  <c r="U83" i="1" s="1"/>
  <c r="BO82" i="1"/>
  <c r="BO83" i="1" s="1"/>
  <c r="CJ84" i="1"/>
  <c r="AL85" i="1"/>
  <c r="AL86" i="1" s="1"/>
  <c r="AO75" i="1"/>
  <c r="CT79" i="1"/>
  <c r="CT80" i="1" s="1"/>
  <c r="J82" i="1"/>
  <c r="J83" i="1" s="1"/>
  <c r="BB84" i="1"/>
  <c r="FF78" i="1"/>
  <c r="FF79" i="1" s="1"/>
  <c r="S81" i="1"/>
  <c r="S82" i="1" s="1"/>
  <c r="BB82" i="1"/>
  <c r="BB83" i="1" s="1"/>
  <c r="AJ82" i="1"/>
  <c r="AJ83" i="1" s="1"/>
  <c r="CF82" i="1"/>
  <c r="CF83" i="1" s="1"/>
  <c r="BF79" i="1"/>
  <c r="BF80" i="1" s="1"/>
  <c r="CW79" i="1"/>
  <c r="CW80" i="1" s="1"/>
  <c r="CK81" i="1"/>
  <c r="CK82" i="1" s="1"/>
  <c r="V84" i="1"/>
  <c r="V85" i="1" s="1"/>
  <c r="T82" i="1"/>
  <c r="T83" i="1" s="1"/>
  <c r="AM84" i="1"/>
  <c r="BS84" i="1"/>
  <c r="BS85" i="1" s="1"/>
  <c r="AF79" i="1"/>
  <c r="AF80" i="1" s="1"/>
  <c r="Q78" i="1"/>
  <c r="Q79" i="1" s="1"/>
  <c r="Q75" i="1"/>
  <c r="AW79" i="1"/>
  <c r="AW80" i="1" s="1"/>
  <c r="AW75" i="1"/>
  <c r="BM78" i="1"/>
  <c r="BM79" i="1" s="1"/>
  <c r="DJ78" i="1"/>
  <c r="DJ79" i="1" s="1"/>
  <c r="DJ75" i="1"/>
  <c r="AK81" i="1"/>
  <c r="AK82" i="1" s="1"/>
  <c r="CW54" i="1"/>
  <c r="T78" i="1"/>
  <c r="T75" i="1"/>
  <c r="EC78" i="1"/>
  <c r="EC79" i="1" s="1"/>
  <c r="EC75" i="1"/>
  <c r="X81" i="1"/>
  <c r="X82" i="1" s="1"/>
  <c r="BD81" i="1"/>
  <c r="CJ81" i="1"/>
  <c r="CJ82" i="1" s="1"/>
  <c r="K84" i="1"/>
  <c r="K85" i="1" s="1"/>
  <c r="AQ84" i="1"/>
  <c r="AQ85" i="1" s="1"/>
  <c r="P75" i="1"/>
  <c r="P79" i="1"/>
  <c r="P80" i="1" s="1"/>
  <c r="AV79" i="1"/>
  <c r="AV80" i="1" s="1"/>
  <c r="AV75" i="1"/>
  <c r="BL78" i="1"/>
  <c r="BL79" i="1" s="1"/>
  <c r="CB75" i="1"/>
  <c r="CB78" i="1"/>
  <c r="DI78" i="1"/>
  <c r="DI79" i="1" s="1"/>
  <c r="DI75" i="1"/>
  <c r="EO75" i="1"/>
  <c r="EO78" i="1"/>
  <c r="EO79" i="1" s="1"/>
  <c r="FE78" i="1"/>
  <c r="FE79" i="1" s="1"/>
  <c r="FE75" i="1"/>
  <c r="AZ82" i="1"/>
  <c r="AZ83" i="1" s="1"/>
  <c r="BC84" i="1"/>
  <c r="BC85" i="1" s="1"/>
  <c r="CI84" i="1"/>
  <c r="CI85" i="1" s="1"/>
  <c r="CY82" i="1"/>
  <c r="CY83" i="1" s="1"/>
  <c r="DZ79" i="1"/>
  <c r="DZ75" i="1"/>
  <c r="EP75" i="1"/>
  <c r="EP79" i="1"/>
  <c r="AJ75" i="1"/>
  <c r="AZ78" i="1"/>
  <c r="BP78" i="1"/>
  <c r="CF75" i="1"/>
  <c r="CF78" i="1"/>
  <c r="DM78" i="1"/>
  <c r="DM79" i="1" s="1"/>
  <c r="ES78" i="1"/>
  <c r="ES79" i="1" s="1"/>
  <c r="BT82" i="1"/>
  <c r="BT83" i="1" s="1"/>
  <c r="AA84" i="1"/>
  <c r="AA85" i="1" s="1"/>
  <c r="BG84" i="1"/>
  <c r="BG85" i="1" s="1"/>
  <c r="AJ79" i="1"/>
  <c r="AJ80" i="1" s="1"/>
  <c r="BP82" i="1"/>
  <c r="BP83" i="1" s="1"/>
  <c r="CX54" i="1"/>
  <c r="U79" i="1"/>
  <c r="U80" i="1" s="1"/>
  <c r="U75" i="1"/>
  <c r="AK75" i="1"/>
  <c r="BA75" i="1"/>
  <c r="CG75" i="1"/>
  <c r="CG78" i="1"/>
  <c r="CG79" i="1" s="1"/>
  <c r="CX78" i="1"/>
  <c r="CX79" i="1" s="1"/>
  <c r="CX75" i="1"/>
  <c r="DN78" i="1"/>
  <c r="DN79" i="1" s="1"/>
  <c r="ED78" i="1"/>
  <c r="ED79" i="1" s="1"/>
  <c r="ET78" i="1"/>
  <c r="ET79" i="1" s="1"/>
  <c r="I81" i="1"/>
  <c r="I82" i="1" s="1"/>
  <c r="BE75" i="1"/>
  <c r="BE81" i="1"/>
  <c r="BE82" i="1" s="1"/>
  <c r="BU82" i="1"/>
  <c r="BU83" i="1" s="1"/>
  <c r="L84" i="1"/>
  <c r="AR84" i="1"/>
  <c r="AR85" i="1" s="1"/>
  <c r="BX84" i="1"/>
  <c r="BX85" i="1" s="1"/>
  <c r="ED75" i="1"/>
  <c r="AK78" i="1"/>
  <c r="AK79" i="1" s="1"/>
  <c r="CA78" i="1"/>
  <c r="CR79" i="1"/>
  <c r="CR80" i="1" s="1"/>
  <c r="BQ82" i="1"/>
  <c r="BQ83" i="1" s="1"/>
  <c r="CR75" i="1"/>
  <c r="AT79" i="1"/>
  <c r="AT80" i="1" s="1"/>
  <c r="BA81" i="1"/>
  <c r="CT75" i="1"/>
  <c r="BH85" i="1"/>
  <c r="BH86" i="1" s="1"/>
  <c r="Z78" i="1"/>
  <c r="Z75" i="1"/>
  <c r="BV75" i="1"/>
  <c r="BV79" i="1"/>
  <c r="BV80" i="1" s="1"/>
  <c r="DC75" i="1"/>
  <c r="DS75" i="1"/>
  <c r="DS78" i="1"/>
  <c r="DS79" i="1" s="1"/>
  <c r="EI75" i="1"/>
  <c r="EY78" i="1"/>
  <c r="EY79" i="1" s="1"/>
  <c r="N81" i="1"/>
  <c r="N82" i="1" s="1"/>
  <c r="AD75" i="1"/>
  <c r="AD81" i="1"/>
  <c r="AT81" i="1"/>
  <c r="AT82" i="1" s="1"/>
  <c r="BZ82" i="1"/>
  <c r="BZ83" i="1" s="1"/>
  <c r="CP81" i="1"/>
  <c r="Q84" i="1"/>
  <c r="AW84" i="1"/>
  <c r="AW85" i="1" s="1"/>
  <c r="BM84" i="1"/>
  <c r="BM85" i="1" s="1"/>
  <c r="CC84" i="1"/>
  <c r="CC85" i="1" s="1"/>
  <c r="AZ75" i="1"/>
  <c r="CW75" i="1"/>
  <c r="BA78" i="1"/>
  <c r="V82" i="1"/>
  <c r="V83" i="1" s="1"/>
  <c r="AN82" i="1"/>
  <c r="AN83" i="1" s="1"/>
  <c r="W84" i="1"/>
  <c r="W85" i="1" s="1"/>
  <c r="BW79" i="1"/>
  <c r="BW80" i="1" s="1"/>
  <c r="BL75" i="1"/>
  <c r="CZ79" i="1"/>
  <c r="CZ80" i="1" s="1"/>
  <c r="J79" i="1"/>
  <c r="J80" i="1" s="1"/>
  <c r="BK79" i="1"/>
  <c r="BK80" i="1" s="1"/>
  <c r="BO80" i="1"/>
  <c r="AO82" i="1"/>
  <c r="AO83" i="1" s="1"/>
  <c r="BC83" i="1"/>
  <c r="X84" i="1"/>
  <c r="X85" i="1" s="1"/>
  <c r="BM75" i="1"/>
  <c r="EY75" i="1"/>
  <c r="DC78" i="1"/>
  <c r="DC79" i="1" s="1"/>
  <c r="Y81" i="1"/>
  <c r="Y82" i="1" s="1"/>
  <c r="BJ81" i="1"/>
  <c r="CN85" i="1"/>
  <c r="CN86" i="1" s="1"/>
  <c r="CV81" i="1"/>
  <c r="AB84" i="1"/>
  <c r="CM84" i="1"/>
  <c r="DM75" i="1"/>
  <c r="BQ79" i="1"/>
  <c r="BQ80" i="1" s="1"/>
  <c r="J75" i="1"/>
  <c r="BO75" i="1"/>
  <c r="DN75" i="1"/>
  <c r="N79" i="1"/>
  <c r="N80" i="1" s="1"/>
  <c r="EI78" i="1"/>
  <c r="EI79" i="1" s="1"/>
  <c r="BR79" i="1"/>
  <c r="BR80" i="1" s="1"/>
  <c r="BW85" i="1"/>
  <c r="BW86" i="1" s="1"/>
  <c r="W75" i="1"/>
  <c r="BC75" i="1"/>
  <c r="BS75" i="1"/>
  <c r="CZ75" i="1"/>
  <c r="K82" i="1"/>
  <c r="K83" i="1" s="1"/>
  <c r="BW82" i="1"/>
  <c r="BW83" i="1" s="1"/>
  <c r="N85" i="1"/>
  <c r="N86" i="1" s="1"/>
  <c r="BF82" i="1"/>
  <c r="BF83" i="1" s="1"/>
  <c r="I75" i="1"/>
  <c r="BU75" i="1"/>
  <c r="EH75" i="1"/>
  <c r="AX75" i="1"/>
  <c r="CD75" i="1"/>
  <c r="AX79" i="1"/>
  <c r="AX80" i="1" s="1"/>
  <c r="K75" i="1"/>
  <c r="AA75" i="1"/>
  <c r="AQ78" i="1"/>
  <c r="AQ79" i="1" s="1"/>
  <c r="AQ75" i="1"/>
  <c r="BG75" i="1"/>
  <c r="BG78" i="1"/>
  <c r="BW75" i="1"/>
  <c r="CM75" i="1"/>
  <c r="CM78" i="1"/>
  <c r="DD75" i="1"/>
  <c r="DD79" i="1"/>
  <c r="EJ75" i="1"/>
  <c r="EJ78" i="1"/>
  <c r="EJ79" i="1" s="1"/>
  <c r="EZ75" i="1"/>
  <c r="EZ79" i="1"/>
  <c r="AE82" i="1"/>
  <c r="AE83" i="1" s="1"/>
  <c r="AU82" i="1"/>
  <c r="AU83" i="1" s="1"/>
  <c r="BK81" i="1"/>
  <c r="BK82" i="1" s="1"/>
  <c r="CA82" i="1"/>
  <c r="CA83" i="1" s="1"/>
  <c r="AH84" i="1"/>
  <c r="AH85" i="1" s="1"/>
  <c r="BN83" i="1"/>
  <c r="AS85" i="1"/>
  <c r="AS86" i="1" s="1"/>
  <c r="AX85" i="1"/>
  <c r="AX86" i="1" s="1"/>
  <c r="L75" i="1"/>
  <c r="L78" i="1"/>
  <c r="L79" i="1" s="1"/>
  <c r="AB75" i="1"/>
  <c r="AB79" i="1"/>
  <c r="AB80" i="1" s="1"/>
  <c r="AR78" i="1"/>
  <c r="AR79" i="1" s="1"/>
  <c r="AR75" i="1"/>
  <c r="BH75" i="1"/>
  <c r="BH78" i="1"/>
  <c r="BX75" i="1"/>
  <c r="BX79" i="1"/>
  <c r="BX80" i="1" s="1"/>
  <c r="CN75" i="1"/>
  <c r="CN78" i="1"/>
  <c r="DE75" i="1"/>
  <c r="DE79" i="1"/>
  <c r="EK75" i="1"/>
  <c r="EK78" i="1"/>
  <c r="EK79" i="1" s="1"/>
  <c r="FA75" i="1"/>
  <c r="FA78" i="1"/>
  <c r="FA79" i="1" s="1"/>
  <c r="P81" i="1"/>
  <c r="AF81" i="1"/>
  <c r="AF82" i="1" s="1"/>
  <c r="AV81" i="1"/>
  <c r="BL81" i="1"/>
  <c r="CB81" i="1"/>
  <c r="CR81" i="1"/>
  <c r="BO85" i="1"/>
  <c r="BO86" i="1" s="1"/>
  <c r="CE84" i="1"/>
  <c r="CE85" i="1" s="1"/>
  <c r="R84" i="1"/>
  <c r="BU85" i="1"/>
  <c r="BU86" i="1" s="1"/>
  <c r="CD85" i="1"/>
  <c r="CD86" i="1" s="1"/>
  <c r="M78" i="1"/>
  <c r="M79" i="1" s="1"/>
  <c r="AC78" i="1"/>
  <c r="AS79" i="1"/>
  <c r="AS80" i="1" s="1"/>
  <c r="BI78" i="1"/>
  <c r="BI75" i="1"/>
  <c r="BY79" i="1"/>
  <c r="BY80" i="1" s="1"/>
  <c r="DF79" i="1"/>
  <c r="DV79" i="1"/>
  <c r="DV75" i="1"/>
  <c r="EL79" i="1"/>
  <c r="EL75" i="1"/>
  <c r="FB78" i="1"/>
  <c r="FB79" i="1" s="1"/>
  <c r="Q81" i="1"/>
  <c r="CC81" i="1"/>
  <c r="CC82" i="1" s="1"/>
  <c r="AJ84" i="1"/>
  <c r="AZ85" i="1"/>
  <c r="AZ86" i="1" s="1"/>
  <c r="BP85" i="1"/>
  <c r="BP86" i="1" s="1"/>
  <c r="CF84" i="1"/>
  <c r="AA79" i="1"/>
  <c r="AA80" i="1" s="1"/>
  <c r="BB79" i="1"/>
  <c r="BB80" i="1" s="1"/>
  <c r="O81" i="1"/>
  <c r="T84" i="1"/>
  <c r="T85" i="1" s="1"/>
  <c r="CQ54" i="1"/>
  <c r="N75" i="1"/>
  <c r="BJ79" i="1"/>
  <c r="BJ80" i="1" s="1"/>
  <c r="BZ75" i="1"/>
  <c r="CP79" i="1"/>
  <c r="CP80" i="1" s="1"/>
  <c r="DG78" i="1"/>
  <c r="DG79" i="1" s="1"/>
  <c r="EM79" i="1"/>
  <c r="EM75" i="1"/>
  <c r="FC79" i="1"/>
  <c r="AH75" i="1"/>
  <c r="AH82" i="1"/>
  <c r="AH83" i="1" s="1"/>
  <c r="CD82" i="1"/>
  <c r="CD83" i="1" s="1"/>
  <c r="CU75" i="1"/>
  <c r="CU82" i="1"/>
  <c r="CU83" i="1" s="1"/>
  <c r="AK84" i="1"/>
  <c r="BA84" i="1"/>
  <c r="BQ85" i="1"/>
  <c r="BQ86" i="1" s="1"/>
  <c r="CG85" i="1"/>
  <c r="CG86" i="1" s="1"/>
  <c r="CI80" i="1"/>
  <c r="R81" i="1"/>
  <c r="R82" i="1" s="1"/>
  <c r="CQ81" i="1"/>
  <c r="CQ82" i="1" s="1"/>
  <c r="U84" i="1"/>
  <c r="AL79" i="1"/>
  <c r="AL80" i="1" s="1"/>
  <c r="M82" i="1"/>
  <c r="M83" i="1" s="1"/>
  <c r="BY82" i="1"/>
  <c r="BY83" i="1" s="1"/>
  <c r="O85" i="1"/>
  <c r="O86" i="1" s="1"/>
  <c r="X75" i="1"/>
  <c r="X79" i="1"/>
  <c r="X80" i="1" s="1"/>
  <c r="AN75" i="1"/>
  <c r="BD75" i="1"/>
  <c r="BD79" i="1"/>
  <c r="BD80" i="1" s="1"/>
  <c r="BT75" i="1"/>
  <c r="BT79" i="1"/>
  <c r="BT80" i="1" s="1"/>
  <c r="CJ75" i="1"/>
  <c r="CJ79" i="1"/>
  <c r="CJ80" i="1" s="1"/>
  <c r="DA78" i="1"/>
  <c r="DA75" i="1"/>
  <c r="DQ78" i="1"/>
  <c r="DQ79" i="1" s="1"/>
  <c r="DQ75" i="1"/>
  <c r="EG78" i="1"/>
  <c r="EG79" i="1" s="1"/>
  <c r="EG75" i="1"/>
  <c r="EW78" i="1"/>
  <c r="EW79" i="1" s="1"/>
  <c r="EW75" i="1"/>
  <c r="L81" i="1"/>
  <c r="L82" i="1" s="1"/>
  <c r="AB81" i="1"/>
  <c r="AR81" i="1"/>
  <c r="BH81" i="1"/>
  <c r="BX81" i="1"/>
  <c r="BX82" i="1" s="1"/>
  <c r="CN81" i="1"/>
  <c r="AN78" i="1"/>
  <c r="AN79" i="1" s="1"/>
  <c r="CL83" i="1"/>
  <c r="BU79" i="1"/>
  <c r="BU80" i="1" s="1"/>
  <c r="CK79" i="1"/>
  <c r="CK80" i="1" s="1"/>
  <c r="DB78" i="1"/>
  <c r="DB79" i="1" s="1"/>
  <c r="DR78" i="1"/>
  <c r="DR79" i="1" s="1"/>
  <c r="EH78" i="1"/>
  <c r="EH79" i="1" s="1"/>
  <c r="EX78" i="1"/>
  <c r="EX79" i="1" s="1"/>
  <c r="I78" i="1"/>
  <c r="I79" i="1" s="1"/>
  <c r="AO78" i="1"/>
  <c r="AO79" i="1" s="1"/>
  <c r="AM75" i="1"/>
  <c r="CI75" i="1"/>
  <c r="AN5" i="1"/>
  <c r="CH5" i="1"/>
  <c r="K23" i="1"/>
  <c r="AA23" i="1"/>
  <c r="AQ23" i="1"/>
  <c r="BG23" i="1"/>
  <c r="BW23" i="1"/>
  <c r="CM23" i="1"/>
  <c r="DD23" i="1"/>
  <c r="DT23" i="1"/>
  <c r="EJ23" i="1"/>
  <c r="EZ23" i="1"/>
  <c r="CZ18" i="1"/>
  <c r="CZ23" i="1" s="1"/>
  <c r="S30" i="1"/>
  <c r="AI30" i="1"/>
  <c r="AY30" i="1"/>
  <c r="BO30" i="1"/>
  <c r="CE30" i="1"/>
  <c r="CV30" i="1"/>
  <c r="V49" i="1"/>
  <c r="AL49" i="1"/>
  <c r="BB49" i="1"/>
  <c r="BR49" i="1"/>
  <c r="CH49" i="1"/>
  <c r="DD49" i="1"/>
  <c r="EG45" i="1"/>
  <c r="DV46" i="1"/>
  <c r="H47" i="1"/>
  <c r="DM47" i="1"/>
  <c r="FE47" i="1"/>
  <c r="EO48" i="1"/>
  <c r="CI5" i="1"/>
  <c r="DV5" i="1"/>
  <c r="L23" i="1"/>
  <c r="AB23" i="1"/>
  <c r="AR23" i="1"/>
  <c r="BH23" i="1"/>
  <c r="BX23" i="1"/>
  <c r="CN23" i="1"/>
  <c r="DE23" i="1"/>
  <c r="DU23" i="1"/>
  <c r="EK23" i="1"/>
  <c r="FA23" i="1"/>
  <c r="T30" i="1"/>
  <c r="AJ30" i="1"/>
  <c r="AZ30" i="1"/>
  <c r="BP30" i="1"/>
  <c r="CF30" i="1"/>
  <c r="CW30" i="1"/>
  <c r="H27" i="1"/>
  <c r="DN47" i="1"/>
  <c r="DC42" i="1"/>
  <c r="DD42" i="1"/>
  <c r="J49" i="1"/>
  <c r="Z49" i="1"/>
  <c r="AP49" i="1"/>
  <c r="BF49" i="1"/>
  <c r="BV49" i="1"/>
  <c r="CL49" i="1"/>
  <c r="I30" i="1"/>
  <c r="Y30" i="1"/>
  <c r="AO30" i="1"/>
  <c r="BE30" i="1"/>
  <c r="BU30" i="1"/>
  <c r="CK30" i="1"/>
  <c r="DB30" i="1"/>
  <c r="AL37" i="1"/>
  <c r="H33" i="1"/>
  <c r="W37" i="1"/>
  <c r="AM37" i="1"/>
  <c r="BC37" i="1"/>
  <c r="BS37" i="1"/>
  <c r="CI37" i="1"/>
  <c r="CZ37" i="1"/>
  <c r="L49" i="1"/>
  <c r="AB49" i="1"/>
  <c r="AR49" i="1"/>
  <c r="BH49" i="1"/>
  <c r="BX49" i="1"/>
  <c r="CN49" i="1"/>
  <c r="ET45" i="1"/>
  <c r="R49" i="1"/>
  <c r="AH49" i="1"/>
  <c r="AX49" i="1"/>
  <c r="BN49" i="1"/>
  <c r="CD49" i="1"/>
  <c r="EC47" i="1"/>
  <c r="M5" i="1"/>
  <c r="BE5" i="1"/>
  <c r="EL5" i="1"/>
  <c r="U5" i="1"/>
  <c r="AK5" i="1"/>
  <c r="BA5" i="1"/>
  <c r="BQ5" i="1"/>
  <c r="CG5" i="1"/>
  <c r="CX5" i="1"/>
  <c r="DN5" i="1"/>
  <c r="ED5" i="1"/>
  <c r="ET5" i="1"/>
  <c r="CG18" i="1"/>
  <c r="CG23" i="1" s="1"/>
  <c r="DP18" i="1"/>
  <c r="J30" i="1"/>
  <c r="Z30" i="1"/>
  <c r="AP30" i="1"/>
  <c r="BF30" i="1"/>
  <c r="BV30" i="1"/>
  <c r="CL30" i="1"/>
  <c r="DC30" i="1"/>
  <c r="AQ37" i="1"/>
  <c r="X37" i="1"/>
  <c r="AN37" i="1"/>
  <c r="BD37" i="1"/>
  <c r="BT37" i="1"/>
  <c r="CJ37" i="1"/>
  <c r="DA37" i="1"/>
  <c r="H41" i="1"/>
  <c r="M49" i="1"/>
  <c r="AC49" i="1"/>
  <c r="AS49" i="1"/>
  <c r="BI49" i="1"/>
  <c r="BY49" i="1"/>
  <c r="CO49" i="1"/>
  <c r="DM45" i="1"/>
  <c r="EW45" i="1"/>
  <c r="ED47" i="1"/>
  <c r="H48" i="1"/>
  <c r="DV48" i="1"/>
  <c r="CO5" i="1"/>
  <c r="K49" i="1"/>
  <c r="AA49" i="1"/>
  <c r="AQ49" i="1"/>
  <c r="BG49" i="1"/>
  <c r="BW49" i="1"/>
  <c r="CM49" i="1"/>
  <c r="V5" i="1"/>
  <c r="BF5" i="1"/>
  <c r="EU5" i="1"/>
  <c r="DR18" i="1"/>
  <c r="DR23" i="1" s="1"/>
  <c r="K30" i="1"/>
  <c r="AA30" i="1"/>
  <c r="AQ30" i="1"/>
  <c r="BG30" i="1"/>
  <c r="BW30" i="1"/>
  <c r="CM30" i="1"/>
  <c r="DD30" i="1"/>
  <c r="Y37" i="1"/>
  <c r="AO37" i="1"/>
  <c r="BE37" i="1"/>
  <c r="BU37" i="1"/>
  <c r="DB37" i="1"/>
  <c r="H40" i="1"/>
  <c r="N49" i="1"/>
  <c r="DN45" i="1"/>
  <c r="EZ45" i="1"/>
  <c r="ES46" i="1"/>
  <c r="EI47" i="1"/>
  <c r="DW48" i="1"/>
  <c r="FH48" i="1"/>
  <c r="L30" i="1"/>
  <c r="AB30" i="1"/>
  <c r="DE30" i="1"/>
  <c r="O49" i="1"/>
  <c r="BK49" i="1"/>
  <c r="X23" i="1"/>
  <c r="AN23" i="1"/>
  <c r="CJ23" i="1"/>
  <c r="EG23" i="1"/>
  <c r="EW23" i="1"/>
  <c r="M30" i="1"/>
  <c r="AC30" i="1"/>
  <c r="AS30" i="1"/>
  <c r="BI30" i="1"/>
  <c r="BY30" i="1"/>
  <c r="CO30" i="1"/>
  <c r="DF30" i="1"/>
  <c r="BR37" i="1"/>
  <c r="K37" i="1"/>
  <c r="AA37" i="1"/>
  <c r="BG37" i="1"/>
  <c r="BW37" i="1"/>
  <c r="CM37" i="1"/>
  <c r="DD37" i="1"/>
  <c r="P49" i="1"/>
  <c r="AF49" i="1"/>
  <c r="AV49" i="1"/>
  <c r="BL49" i="1"/>
  <c r="CB49" i="1"/>
  <c r="CV49" i="1"/>
  <c r="FB46" i="1"/>
  <c r="BH30" i="1"/>
  <c r="H39" i="1"/>
  <c r="AU49" i="1"/>
  <c r="DF5" i="1"/>
  <c r="V23" i="1"/>
  <c r="AL23" i="1"/>
  <c r="BB23" i="1"/>
  <c r="BR23" i="1"/>
  <c r="CH23" i="1"/>
  <c r="CY23" i="1"/>
  <c r="DO23" i="1"/>
  <c r="EE23" i="1"/>
  <c r="EU23" i="1"/>
  <c r="H9" i="1"/>
  <c r="N30" i="1"/>
  <c r="AD30" i="1"/>
  <c r="AT30" i="1"/>
  <c r="BJ30" i="1"/>
  <c r="BZ30" i="1"/>
  <c r="CP30" i="1"/>
  <c r="DG30" i="1"/>
  <c r="CA37" i="1"/>
  <c r="L37" i="1"/>
  <c r="AB37" i="1"/>
  <c r="AR37" i="1"/>
  <c r="BX37" i="1"/>
  <c r="CN37" i="1"/>
  <c r="DE37" i="1"/>
  <c r="X49" i="1"/>
  <c r="AN49" i="1"/>
  <c r="BD49" i="1"/>
  <c r="BT49" i="1"/>
  <c r="CJ49" i="1"/>
  <c r="DF49" i="1"/>
  <c r="FC46" i="1"/>
  <c r="BI5" i="1"/>
  <c r="CN30" i="1"/>
  <c r="AE49" i="1"/>
  <c r="DQ45" i="1"/>
  <c r="DO5" i="1"/>
  <c r="W23" i="1"/>
  <c r="AM23" i="1"/>
  <c r="BC23" i="1"/>
  <c r="BS23" i="1"/>
  <c r="CI23" i="1"/>
  <c r="EF23" i="1"/>
  <c r="EV23" i="1"/>
  <c r="ED18" i="1"/>
  <c r="ED23" i="1" s="1"/>
  <c r="O30" i="1"/>
  <c r="AE30" i="1"/>
  <c r="AU30" i="1"/>
  <c r="BK30" i="1"/>
  <c r="CA30" i="1"/>
  <c r="CQ30" i="1"/>
  <c r="CK37" i="1"/>
  <c r="H46" i="1"/>
  <c r="DG49" i="1"/>
  <c r="ES47" i="1"/>
  <c r="EB48" i="1"/>
  <c r="AC5" i="1"/>
  <c r="FB5" i="1"/>
  <c r="H19" i="1"/>
  <c r="P30" i="1"/>
  <c r="AF30" i="1"/>
  <c r="AV30" i="1"/>
  <c r="BL30" i="1"/>
  <c r="CB30" i="1"/>
  <c r="CR30" i="1"/>
  <c r="H28" i="1"/>
  <c r="S49" i="1"/>
  <c r="AI49" i="1"/>
  <c r="AY49" i="1"/>
  <c r="BO49" i="1"/>
  <c r="CE49" i="1"/>
  <c r="DA49" i="1"/>
  <c r="ET47" i="1"/>
  <c r="EL48" i="1"/>
  <c r="BX30" i="1"/>
  <c r="CA49" i="1"/>
  <c r="AL5" i="1"/>
  <c r="BV5" i="1"/>
  <c r="Y23" i="1"/>
  <c r="AO23" i="1"/>
  <c r="BE23" i="1"/>
  <c r="BU23" i="1"/>
  <c r="EH23" i="1"/>
  <c r="CX18" i="1"/>
  <c r="CX23" i="1" s="1"/>
  <c r="Q30" i="1"/>
  <c r="AG30" i="1"/>
  <c r="AW30" i="1"/>
  <c r="BM30" i="1"/>
  <c r="CC30" i="1"/>
  <c r="CT30" i="1"/>
  <c r="S37" i="1"/>
  <c r="CY42" i="1"/>
  <c r="EC45" i="1"/>
  <c r="DM46" i="1"/>
  <c r="DI47" i="1"/>
  <c r="EY47" i="1"/>
  <c r="EM48" i="1"/>
  <c r="AR30" i="1"/>
  <c r="CR49" i="1"/>
  <c r="AM5" i="1"/>
  <c r="BY5" i="1"/>
  <c r="Z23" i="1"/>
  <c r="AP23" i="1"/>
  <c r="BF23" i="1"/>
  <c r="BV23" i="1"/>
  <c r="CL23" i="1"/>
  <c r="DC23" i="1"/>
  <c r="DS23" i="1"/>
  <c r="EI23" i="1"/>
  <c r="EY23" i="1"/>
  <c r="R30" i="1"/>
  <c r="AH30" i="1"/>
  <c r="AX30" i="1"/>
  <c r="BN30" i="1"/>
  <c r="CD30" i="1"/>
  <c r="CU30" i="1"/>
  <c r="H34" i="1"/>
  <c r="U49" i="1"/>
  <c r="AK49" i="1"/>
  <c r="BA49" i="1"/>
  <c r="BQ49" i="1"/>
  <c r="CG49" i="1"/>
  <c r="DC49" i="1"/>
  <c r="ED45" i="1"/>
  <c r="DT46" i="1"/>
  <c r="FB47" i="1"/>
  <c r="EN48" i="1"/>
  <c r="CQ23" i="1"/>
  <c r="AU23" i="1"/>
  <c r="M23" i="1"/>
  <c r="AC23" i="1"/>
  <c r="AS23" i="1"/>
  <c r="BI23" i="1"/>
  <c r="BY23" i="1"/>
  <c r="CO23" i="1"/>
  <c r="DF23" i="1"/>
  <c r="DV23" i="1"/>
  <c r="EL23" i="1"/>
  <c r="FB23" i="1"/>
  <c r="AV23" i="1"/>
  <c r="ET23" i="1"/>
  <c r="BA23" i="1"/>
  <c r="FD23" i="1"/>
  <c r="DH23" i="1"/>
  <c r="H20" i="1"/>
  <c r="H21" i="1"/>
  <c r="Q5" i="1"/>
  <c r="Q17" i="1"/>
  <c r="Q23" i="1" s="1"/>
  <c r="AG5" i="1"/>
  <c r="AG17" i="1"/>
  <c r="AG23" i="1" s="1"/>
  <c r="AW5" i="1"/>
  <c r="AW17" i="1"/>
  <c r="AW23" i="1" s="1"/>
  <c r="BM5" i="1"/>
  <c r="BM17" i="1"/>
  <c r="BM23" i="1" s="1"/>
  <c r="CC5" i="1"/>
  <c r="CC17" i="1"/>
  <c r="CC23" i="1" s="1"/>
  <c r="CT5" i="1"/>
  <c r="CT17" i="1"/>
  <c r="CT23" i="1" s="1"/>
  <c r="DJ5" i="1"/>
  <c r="DJ17" i="1"/>
  <c r="DJ23" i="1" s="1"/>
  <c r="DZ5" i="1"/>
  <c r="DZ17" i="1"/>
  <c r="DZ23" i="1" s="1"/>
  <c r="EP5" i="1"/>
  <c r="EP17" i="1"/>
  <c r="EP23" i="1" s="1"/>
  <c r="FF5" i="1"/>
  <c r="FF17" i="1"/>
  <c r="FF23" i="1" s="1"/>
  <c r="BK23" i="1"/>
  <c r="O23" i="1"/>
  <c r="S5" i="1"/>
  <c r="AI5" i="1"/>
  <c r="AY5" i="1"/>
  <c r="BO5" i="1"/>
  <c r="CE5" i="1"/>
  <c r="CV5" i="1"/>
  <c r="DL5" i="1"/>
  <c r="EB5" i="1"/>
  <c r="ER5" i="1"/>
  <c r="FH5" i="1"/>
  <c r="P23" i="1"/>
  <c r="DN23" i="1"/>
  <c r="AD49" i="1"/>
  <c r="AT49" i="1"/>
  <c r="BJ49" i="1"/>
  <c r="BZ49" i="1"/>
  <c r="CP49" i="1"/>
  <c r="T5" i="1"/>
  <c r="AJ5" i="1"/>
  <c r="AZ5" i="1"/>
  <c r="BP5" i="1"/>
  <c r="CF5" i="1"/>
  <c r="CW5" i="1"/>
  <c r="DM5" i="1"/>
  <c r="EC5" i="1"/>
  <c r="ES5" i="1"/>
  <c r="H13" i="1"/>
  <c r="BQ23" i="1"/>
  <c r="U23" i="1"/>
  <c r="DX23" i="1"/>
  <c r="CA23" i="1"/>
  <c r="AE23" i="1"/>
  <c r="I23" i="1"/>
  <c r="DB23" i="1"/>
  <c r="EX23" i="1"/>
  <c r="H6" i="1"/>
  <c r="AK23" i="1"/>
  <c r="EN23" i="1"/>
  <c r="N17" i="1"/>
  <c r="N23" i="1" s="1"/>
  <c r="AD17" i="1"/>
  <c r="AD23" i="1" s="1"/>
  <c r="AT17" i="1"/>
  <c r="AT23" i="1" s="1"/>
  <c r="BJ17" i="1"/>
  <c r="BJ23" i="1" s="1"/>
  <c r="BZ17" i="1"/>
  <c r="BZ23" i="1" s="1"/>
  <c r="CP17" i="1"/>
  <c r="CP23" i="1" s="1"/>
  <c r="DG17" i="1"/>
  <c r="DG23" i="1" s="1"/>
  <c r="DW17" i="1"/>
  <c r="DW23" i="1" s="1"/>
  <c r="EM17" i="1"/>
  <c r="EM23" i="1" s="1"/>
  <c r="FC17" i="1"/>
  <c r="FC23" i="1" s="1"/>
  <c r="BH37" i="1"/>
  <c r="CT42" i="1"/>
  <c r="DS46" i="1"/>
  <c r="EI46" i="1"/>
  <c r="EY46" i="1"/>
  <c r="DL47" i="1"/>
  <c r="EB47" i="1"/>
  <c r="ER47" i="1"/>
  <c r="FH47" i="1"/>
  <c r="DU48" i="1"/>
  <c r="EK48" i="1"/>
  <c r="FA48" i="1"/>
  <c r="DU46" i="1"/>
  <c r="EK46" i="1"/>
  <c r="FA46" i="1"/>
  <c r="H38" i="1"/>
  <c r="DO47" i="1"/>
  <c r="EE47" i="1"/>
  <c r="EU47" i="1"/>
  <c r="DP47" i="1"/>
  <c r="EF47" i="1"/>
  <c r="EV47" i="1"/>
  <c r="K5" i="1"/>
  <c r="AA5" i="1"/>
  <c r="AQ5" i="1"/>
  <c r="BG5" i="1"/>
  <c r="BW5" i="1"/>
  <c r="CM5" i="1"/>
  <c r="DD5" i="1"/>
  <c r="DT5" i="1"/>
  <c r="EJ5" i="1"/>
  <c r="EZ5" i="1"/>
  <c r="S17" i="1"/>
  <c r="S23" i="1" s="1"/>
  <c r="AI17" i="1"/>
  <c r="AI23" i="1" s="1"/>
  <c r="AY17" i="1"/>
  <c r="AY23" i="1" s="1"/>
  <c r="BO17" i="1"/>
  <c r="BO23" i="1" s="1"/>
  <c r="CE17" i="1"/>
  <c r="CE23" i="1" s="1"/>
  <c r="CV17" i="1"/>
  <c r="CV23" i="1" s="1"/>
  <c r="DL17" i="1"/>
  <c r="DL23" i="1" s="1"/>
  <c r="EB17" i="1"/>
  <c r="EB23" i="1" s="1"/>
  <c r="ER17" i="1"/>
  <c r="ER23" i="1" s="1"/>
  <c r="FH17" i="1"/>
  <c r="FH23" i="1" s="1"/>
  <c r="H32" i="1"/>
  <c r="DO45" i="1"/>
  <c r="EE45" i="1"/>
  <c r="EU45" i="1"/>
  <c r="DH46" i="1"/>
  <c r="DX46" i="1"/>
  <c r="EN46" i="1"/>
  <c r="FD46" i="1"/>
  <c r="DQ47" i="1"/>
  <c r="EG47" i="1"/>
  <c r="EW47" i="1"/>
  <c r="L5" i="1"/>
  <c r="AB5" i="1"/>
  <c r="AR5" i="1"/>
  <c r="BH5" i="1"/>
  <c r="BX5" i="1"/>
  <c r="CN5" i="1"/>
  <c r="DE5" i="1"/>
  <c r="DU5" i="1"/>
  <c r="EK5" i="1"/>
  <c r="FA5" i="1"/>
  <c r="T17" i="1"/>
  <c r="T23" i="1" s="1"/>
  <c r="AJ17" i="1"/>
  <c r="AJ23" i="1" s="1"/>
  <c r="AZ17" i="1"/>
  <c r="AZ23" i="1" s="1"/>
  <c r="BP17" i="1"/>
  <c r="BP23" i="1" s="1"/>
  <c r="CF17" i="1"/>
  <c r="CF23" i="1" s="1"/>
  <c r="CW17" i="1"/>
  <c r="CW23" i="1" s="1"/>
  <c r="DM17" i="1"/>
  <c r="DM23" i="1" s="1"/>
  <c r="EC17" i="1"/>
  <c r="EC23" i="1" s="1"/>
  <c r="ES17" i="1"/>
  <c r="ES23" i="1" s="1"/>
  <c r="DP45" i="1"/>
  <c r="EF45" i="1"/>
  <c r="EV45" i="1"/>
  <c r="DI46" i="1"/>
  <c r="DY46" i="1"/>
  <c r="EO46" i="1"/>
  <c r="FE46" i="1"/>
  <c r="DR47" i="1"/>
  <c r="EH47" i="1"/>
  <c r="EX47" i="1"/>
  <c r="DK48" i="1"/>
  <c r="EA48" i="1"/>
  <c r="EQ48" i="1"/>
  <c r="FG48" i="1"/>
  <c r="K44" i="1"/>
  <c r="DR45" i="1"/>
  <c r="EH45" i="1"/>
  <c r="EX45" i="1"/>
  <c r="DK46" i="1"/>
  <c r="EA46" i="1"/>
  <c r="EQ46" i="1"/>
  <c r="FG46" i="1"/>
  <c r="DT47" i="1"/>
  <c r="EJ47" i="1"/>
  <c r="EZ47" i="1"/>
  <c r="O5" i="1"/>
  <c r="AE5" i="1"/>
  <c r="AU5" i="1"/>
  <c r="BK5" i="1"/>
  <c r="CA5" i="1"/>
  <c r="CQ5" i="1"/>
  <c r="DH5" i="1"/>
  <c r="DX5" i="1"/>
  <c r="EN5" i="1"/>
  <c r="FD5" i="1"/>
  <c r="DS45" i="1"/>
  <c r="EI45" i="1"/>
  <c r="EY45" i="1"/>
  <c r="DU47" i="1"/>
  <c r="EK47" i="1"/>
  <c r="FA47" i="1"/>
  <c r="DN48" i="1"/>
  <c r="ED48" i="1"/>
  <c r="ET48" i="1"/>
  <c r="I49" i="1"/>
  <c r="P5" i="1"/>
  <c r="AF5" i="1"/>
  <c r="AV5" i="1"/>
  <c r="BL5" i="1"/>
  <c r="CB5" i="1"/>
  <c r="CR5" i="1"/>
  <c r="DI5" i="1"/>
  <c r="DY5" i="1"/>
  <c r="EO5" i="1"/>
  <c r="FE5" i="1"/>
  <c r="DO48" i="1"/>
  <c r="EE48" i="1"/>
  <c r="EU48" i="1"/>
  <c r="DW47" i="1"/>
  <c r="EM47" i="1"/>
  <c r="FC47" i="1"/>
  <c r="DP48" i="1"/>
  <c r="EF48" i="1"/>
  <c r="EV48" i="1"/>
  <c r="J17" i="1"/>
  <c r="J23" i="1" s="1"/>
  <c r="DH47" i="1"/>
  <c r="DX47" i="1"/>
  <c r="EN47" i="1"/>
  <c r="FD47" i="1"/>
  <c r="DQ48" i="1"/>
  <c r="EG48" i="1"/>
  <c r="EW48" i="1"/>
  <c r="I37" i="1"/>
  <c r="DR48" i="1"/>
  <c r="EH48" i="1"/>
  <c r="EX48" i="1"/>
  <c r="EG310" i="1" l="1"/>
  <c r="EH311" i="1"/>
  <c r="ER283" i="1"/>
  <c r="ES284" i="1"/>
  <c r="H37" i="1"/>
  <c r="CZ124" i="1"/>
  <c r="BQ124" i="1"/>
  <c r="AD124" i="1"/>
  <c r="BX124" i="1"/>
  <c r="CQ124" i="1"/>
  <c r="W124" i="1"/>
  <c r="CI124" i="1"/>
  <c r="BM124" i="1"/>
  <c r="CU124" i="1"/>
  <c r="DF124" i="1"/>
  <c r="BI124" i="1"/>
  <c r="Q124" i="1"/>
  <c r="CT124" i="1"/>
  <c r="AE119" i="1"/>
  <c r="BR124" i="1"/>
  <c r="CG124" i="1"/>
  <c r="N124" i="1"/>
  <c r="BS124" i="1"/>
  <c r="T124" i="1"/>
  <c r="AL124" i="1"/>
  <c r="AW124" i="1"/>
  <c r="AU124" i="1"/>
  <c r="BN124" i="1"/>
  <c r="V124" i="1"/>
  <c r="U124" i="1"/>
  <c r="BC124" i="1"/>
  <c r="BK124" i="1"/>
  <c r="BL124" i="1"/>
  <c r="CX124" i="1"/>
  <c r="AL119" i="1"/>
  <c r="BW124" i="1"/>
  <c r="CO124" i="1"/>
  <c r="BB124" i="1"/>
  <c r="I124" i="1"/>
  <c r="CA124" i="1"/>
  <c r="CJ124" i="1"/>
  <c r="AZ124" i="1"/>
  <c r="AT124" i="1"/>
  <c r="BP124" i="1"/>
  <c r="CC124" i="1"/>
  <c r="CV124" i="1"/>
  <c r="CY124" i="1"/>
  <c r="BH124" i="1"/>
  <c r="AG124" i="1"/>
  <c r="R124" i="1"/>
  <c r="BG124" i="1"/>
  <c r="BY124" i="1"/>
  <c r="CK119" i="1"/>
  <c r="CE124" i="1"/>
  <c r="K124" i="1"/>
  <c r="BZ124" i="1"/>
  <c r="DA124" i="1"/>
  <c r="M124" i="1"/>
  <c r="CN124" i="1"/>
  <c r="Y124" i="1"/>
  <c r="BO124" i="1"/>
  <c r="DE124" i="1"/>
  <c r="AR124" i="1"/>
  <c r="H116" i="1"/>
  <c r="CM124" i="1"/>
  <c r="AK124" i="1"/>
  <c r="BT124" i="1"/>
  <c r="X124" i="1"/>
  <c r="BF124" i="1"/>
  <c r="DG124" i="1"/>
  <c r="DD124" i="1"/>
  <c r="CR124" i="1"/>
  <c r="AQ124" i="1"/>
  <c r="CH124" i="1"/>
  <c r="AB124" i="1"/>
  <c r="AH119" i="1"/>
  <c r="AS119" i="1"/>
  <c r="AP119" i="1"/>
  <c r="BA119" i="1"/>
  <c r="J124" i="1"/>
  <c r="AA124" i="1"/>
  <c r="CP124" i="1"/>
  <c r="CL124" i="1"/>
  <c r="CF124" i="1"/>
  <c r="AY119" i="1"/>
  <c r="CK124" i="1"/>
  <c r="AY124" i="1"/>
  <c r="DB124" i="1"/>
  <c r="BE124" i="1"/>
  <c r="BD124" i="1"/>
  <c r="BV124" i="1"/>
  <c r="CW124" i="1"/>
  <c r="L124" i="1"/>
  <c r="AC124" i="1"/>
  <c r="CB124" i="1"/>
  <c r="BR119" i="1"/>
  <c r="DC124" i="1"/>
  <c r="Z124" i="1"/>
  <c r="CY119" i="1"/>
  <c r="AM119" i="1"/>
  <c r="AN119" i="1"/>
  <c r="S119" i="1"/>
  <c r="AV119" i="1"/>
  <c r="H117" i="1"/>
  <c r="BU119" i="1"/>
  <c r="P119" i="1"/>
  <c r="BJ119" i="1"/>
  <c r="H118" i="1"/>
  <c r="BH119" i="1"/>
  <c r="AF119" i="1"/>
  <c r="CA119" i="1"/>
  <c r="O119" i="1"/>
  <c r="AJ119" i="1"/>
  <c r="AO119" i="1"/>
  <c r="CD119" i="1"/>
  <c r="I119" i="1"/>
  <c r="H115" i="1"/>
  <c r="AX119" i="1"/>
  <c r="U119" i="1"/>
  <c r="AC119" i="1"/>
  <c r="CW119" i="1"/>
  <c r="AI119" i="1"/>
  <c r="BY119" i="1"/>
  <c r="CC119" i="1"/>
  <c r="CV119" i="1"/>
  <c r="BL119" i="1"/>
  <c r="CQ119" i="1"/>
  <c r="Y119" i="1"/>
  <c r="W119" i="1"/>
  <c r="CT119" i="1"/>
  <c r="CE119" i="1"/>
  <c r="Z119" i="1"/>
  <c r="K119" i="1"/>
  <c r="X119" i="1"/>
  <c r="CZ119" i="1"/>
  <c r="Q119" i="1"/>
  <c r="R119" i="1"/>
  <c r="CG119" i="1"/>
  <c r="L119" i="1"/>
  <c r="M119" i="1"/>
  <c r="AT119" i="1"/>
  <c r="CU119" i="1"/>
  <c r="N119" i="1"/>
  <c r="CF119" i="1"/>
  <c r="J119" i="1"/>
  <c r="V119" i="1"/>
  <c r="BX119" i="1"/>
  <c r="DD119" i="1"/>
  <c r="CX119" i="1"/>
  <c r="DC119" i="1"/>
  <c r="DG119" i="1"/>
  <c r="T119" i="1"/>
  <c r="AA119" i="1"/>
  <c r="H91" i="1"/>
  <c r="BN79" i="1"/>
  <c r="BN80" i="1" s="1"/>
  <c r="H49" i="1"/>
  <c r="Y79" i="1"/>
  <c r="Y80" i="1" s="1"/>
  <c r="H75" i="1"/>
  <c r="H123" i="1"/>
  <c r="H120" i="1"/>
  <c r="H122" i="1"/>
  <c r="H112" i="1"/>
  <c r="H121" i="1"/>
  <c r="H18" i="1"/>
  <c r="AQ83" i="1"/>
  <c r="CL86" i="1"/>
  <c r="CQ75" i="1"/>
  <c r="AA82" i="1"/>
  <c r="AA83" i="1" s="1"/>
  <c r="BF86" i="1"/>
  <c r="H30" i="1"/>
  <c r="H54" i="1"/>
  <c r="R80" i="1"/>
  <c r="CP85" i="1"/>
  <c r="CP86" i="1" s="1"/>
  <c r="K86" i="1"/>
  <c r="AU79" i="1"/>
  <c r="AU80" i="1" s="1"/>
  <c r="R83" i="1"/>
  <c r="AH86" i="1"/>
  <c r="CM79" i="1"/>
  <c r="CM80" i="1" s="1"/>
  <c r="CF85" i="1"/>
  <c r="CF86" i="1" s="1"/>
  <c r="BG79" i="1"/>
  <c r="BG80" i="1" s="1"/>
  <c r="AD82" i="1"/>
  <c r="AD83" i="1" s="1"/>
  <c r="AK80" i="1"/>
  <c r="AB82" i="1"/>
  <c r="AB83" i="1" s="1"/>
  <c r="AR80" i="1"/>
  <c r="BM80" i="1"/>
  <c r="V86" i="1"/>
  <c r="CY75" i="1"/>
  <c r="CY85" i="1"/>
  <c r="CY86" i="1" s="1"/>
  <c r="AT83" i="1"/>
  <c r="CJ83" i="1"/>
  <c r="O80" i="1"/>
  <c r="AR82" i="1"/>
  <c r="AR83" i="1" s="1"/>
  <c r="R85" i="1"/>
  <c r="R86" i="1" s="1"/>
  <c r="CH86" i="1"/>
  <c r="P82" i="1"/>
  <c r="P83" i="1" s="1"/>
  <c r="Z79" i="1"/>
  <c r="Z80" i="1" s="1"/>
  <c r="H81" i="1"/>
  <c r="I83" i="1"/>
  <c r="BD82" i="1"/>
  <c r="BD83" i="1" s="1"/>
  <c r="AN85" i="1"/>
  <c r="AN86" i="1" s="1"/>
  <c r="BB85" i="1"/>
  <c r="BB86" i="1" s="1"/>
  <c r="L83" i="1"/>
  <c r="CE86" i="1"/>
  <c r="BK83" i="1"/>
  <c r="BJ82" i="1"/>
  <c r="BJ83" i="1" s="1"/>
  <c r="CC86" i="1"/>
  <c r="N83" i="1"/>
  <c r="CF79" i="1"/>
  <c r="CF80" i="1" s="1"/>
  <c r="CI86" i="1"/>
  <c r="BL80" i="1"/>
  <c r="X83" i="1"/>
  <c r="CK83" i="1"/>
  <c r="CX83" i="1"/>
  <c r="AM85" i="1"/>
  <c r="AM86" i="1" s="1"/>
  <c r="DA79" i="1"/>
  <c r="DA80" i="1" s="1"/>
  <c r="CQ83" i="1"/>
  <c r="BH79" i="1"/>
  <c r="BH80" i="1" s="1"/>
  <c r="BD86" i="1"/>
  <c r="Y83" i="1"/>
  <c r="CG83" i="1"/>
  <c r="BA85" i="1"/>
  <c r="BA86" i="1" s="1"/>
  <c r="AJ85" i="1"/>
  <c r="AJ86" i="1" s="1"/>
  <c r="AQ80" i="1"/>
  <c r="AO80" i="1"/>
  <c r="CM85" i="1"/>
  <c r="CM86" i="1" s="1"/>
  <c r="BT86" i="1"/>
  <c r="AV82" i="1"/>
  <c r="AV83" i="1" s="1"/>
  <c r="BH82" i="1"/>
  <c r="BH83" i="1" s="1"/>
  <c r="AF83" i="1"/>
  <c r="BA79" i="1"/>
  <c r="BA80" i="1" s="1"/>
  <c r="H84" i="1"/>
  <c r="BX86" i="1"/>
  <c r="L80" i="1"/>
  <c r="BM86" i="1"/>
  <c r="BP79" i="1"/>
  <c r="BP80" i="1" s="1"/>
  <c r="BC86" i="1"/>
  <c r="CV82" i="1"/>
  <c r="CV83" i="1" s="1"/>
  <c r="H78" i="1"/>
  <c r="I80" i="1"/>
  <c r="AK85" i="1"/>
  <c r="AK86" i="1" s="1"/>
  <c r="BI79" i="1"/>
  <c r="BI80" i="1" s="1"/>
  <c r="CR82" i="1"/>
  <c r="CR83" i="1" s="1"/>
  <c r="O82" i="1"/>
  <c r="O83" i="1" s="1"/>
  <c r="AW86" i="1"/>
  <c r="AR86" i="1"/>
  <c r="AZ79" i="1"/>
  <c r="AZ80" i="1" s="1"/>
  <c r="Q80" i="1"/>
  <c r="CV75" i="1"/>
  <c r="CE82" i="1"/>
  <c r="CE83" i="1" s="1"/>
  <c r="AK83" i="1"/>
  <c r="U85" i="1"/>
  <c r="U86" i="1" s="1"/>
  <c r="CQ79" i="1"/>
  <c r="CQ80" i="1" s="1"/>
  <c r="S83" i="1"/>
  <c r="AN80" i="1"/>
  <c r="CC83" i="1"/>
  <c r="X86" i="1"/>
  <c r="W86" i="1"/>
  <c r="BG86" i="1"/>
  <c r="AB85" i="1"/>
  <c r="AB86" i="1" s="1"/>
  <c r="CB82" i="1"/>
  <c r="CB83" i="1" s="1"/>
  <c r="CN79" i="1"/>
  <c r="CN80" i="1" s="1"/>
  <c r="Q85" i="1"/>
  <c r="Q86" i="1" s="1"/>
  <c r="L85" i="1"/>
  <c r="L86" i="1" s="1"/>
  <c r="CX80" i="1"/>
  <c r="CN82" i="1"/>
  <c r="CN83" i="1" s="1"/>
  <c r="T86" i="1"/>
  <c r="AC79" i="1"/>
  <c r="AC80" i="1" s="1"/>
  <c r="CG80" i="1"/>
  <c r="AA86" i="1"/>
  <c r="BA82" i="1"/>
  <c r="BA83" i="1" s="1"/>
  <c r="T79" i="1"/>
  <c r="CX86" i="1"/>
  <c r="AY83" i="1"/>
  <c r="CA79" i="1"/>
  <c r="CA80" i="1" s="1"/>
  <c r="BX83" i="1"/>
  <c r="Q82" i="1"/>
  <c r="Q83" i="1" s="1"/>
  <c r="M80" i="1"/>
  <c r="BL82" i="1"/>
  <c r="BL83" i="1" s="1"/>
  <c r="CP82" i="1"/>
  <c r="CP83" i="1" s="1"/>
  <c r="BE83" i="1"/>
  <c r="AQ86" i="1"/>
  <c r="BS86" i="1"/>
  <c r="CJ85" i="1"/>
  <c r="CJ86" i="1" s="1"/>
  <c r="AI83" i="1"/>
  <c r="CB79" i="1"/>
  <c r="CB80" i="1" s="1"/>
  <c r="H5" i="1"/>
  <c r="H42" i="1"/>
  <c r="DP23" i="1"/>
  <c r="H23" i="1" s="1"/>
  <c r="H17" i="1"/>
  <c r="EG311" i="1" l="1"/>
  <c r="EF310" i="1"/>
  <c r="ER284" i="1"/>
  <c r="EQ283" i="1"/>
  <c r="H119" i="1"/>
  <c r="H124" i="1"/>
  <c r="H79" i="1"/>
  <c r="H80" i="1" s="1"/>
  <c r="H85" i="1"/>
  <c r="H86" i="1" s="1"/>
  <c r="T80" i="1"/>
  <c r="H82" i="1"/>
  <c r="H83" i="1" s="1"/>
  <c r="EE310" i="1" l="1"/>
  <c r="EF311" i="1"/>
  <c r="EP283" i="1"/>
  <c r="EQ284" i="1"/>
  <c r="ED310" i="1" l="1"/>
  <c r="EE311" i="1"/>
  <c r="EO283" i="1"/>
  <c r="EP284" i="1"/>
  <c r="EC310" i="1" l="1"/>
  <c r="ED311" i="1"/>
  <c r="EN283" i="1"/>
  <c r="EO284" i="1"/>
  <c r="EB310" i="1" l="1"/>
  <c r="EC311" i="1"/>
  <c r="EM283" i="1"/>
  <c r="EN284" i="1"/>
  <c r="EA310" i="1" l="1"/>
  <c r="EB311" i="1"/>
  <c r="EL283" i="1"/>
  <c r="EM284" i="1"/>
  <c r="DZ310" i="1" l="1"/>
  <c r="EA311" i="1"/>
  <c r="EL284" i="1"/>
  <c r="EK283" i="1"/>
  <c r="DY310" i="1" l="1"/>
  <c r="DZ311" i="1"/>
  <c r="EJ283" i="1"/>
  <c r="EK284" i="1"/>
  <c r="DX310" i="1" l="1"/>
  <c r="DY311" i="1"/>
  <c r="EI283" i="1"/>
  <c r="EJ284" i="1"/>
  <c r="DW310" i="1" l="1"/>
  <c r="DX311" i="1"/>
  <c r="EI284" i="1"/>
  <c r="EH283" i="1"/>
  <c r="DW311" i="1" l="1"/>
  <c r="DV310" i="1"/>
  <c r="EG283" i="1"/>
  <c r="EH284" i="1"/>
  <c r="DU310" i="1" l="1"/>
  <c r="DV311" i="1"/>
  <c r="EF283" i="1"/>
  <c r="EG284" i="1"/>
  <c r="DT310" i="1" l="1"/>
  <c r="DU311" i="1"/>
  <c r="EE283" i="1"/>
  <c r="EF284" i="1"/>
  <c r="DS310" i="1" l="1"/>
  <c r="DT311" i="1"/>
  <c r="ED283" i="1"/>
  <c r="EE284" i="1"/>
  <c r="DS311" i="1" l="1"/>
  <c r="DR310" i="1"/>
  <c r="EC283" i="1"/>
  <c r="ED284" i="1"/>
  <c r="DQ310" i="1" l="1"/>
  <c r="DR311" i="1"/>
  <c r="EB283" i="1"/>
  <c r="EC284" i="1"/>
  <c r="DQ311" i="1" l="1"/>
  <c r="DP310" i="1"/>
  <c r="EB284" i="1"/>
  <c r="EA283" i="1"/>
  <c r="DO310" i="1" l="1"/>
  <c r="DP311" i="1"/>
  <c r="DZ283" i="1"/>
  <c r="EA284" i="1"/>
  <c r="DN310" i="1" l="1"/>
  <c r="DO311" i="1"/>
  <c r="DY283" i="1"/>
  <c r="DZ284" i="1"/>
  <c r="DM310" i="1" l="1"/>
  <c r="DN311" i="1"/>
  <c r="DX283" i="1"/>
  <c r="DY284" i="1"/>
  <c r="DL310" i="1" l="1"/>
  <c r="DM311" i="1"/>
  <c r="DW283" i="1"/>
  <c r="DX284" i="1"/>
  <c r="DK310" i="1" l="1"/>
  <c r="DL311" i="1"/>
  <c r="DW284" i="1"/>
  <c r="DV283" i="1"/>
  <c r="DJ310" i="1" l="1"/>
  <c r="DK311" i="1"/>
  <c r="DV284" i="1"/>
  <c r="DU283" i="1"/>
  <c r="DI310" i="1" l="1"/>
  <c r="DJ311" i="1"/>
  <c r="DT283" i="1"/>
  <c r="DU284" i="1"/>
  <c r="DH310" i="1" l="1"/>
  <c r="DI311" i="1"/>
  <c r="DT284" i="1"/>
  <c r="DS283" i="1"/>
  <c r="DH311" i="1" l="1"/>
  <c r="DS284" i="1"/>
  <c r="DR283" i="1"/>
  <c r="DQ283" i="1" l="1"/>
  <c r="DR284" i="1"/>
  <c r="DP283" i="1" l="1"/>
  <c r="DQ284" i="1"/>
  <c r="DO283" i="1" l="1"/>
  <c r="DP284" i="1"/>
  <c r="DN283" i="1" l="1"/>
  <c r="DO284" i="1"/>
  <c r="DM283" i="1" l="1"/>
  <c r="DN284" i="1"/>
  <c r="DL283" i="1" l="1"/>
  <c r="DM284" i="1"/>
  <c r="DL284" i="1" l="1"/>
  <c r="DK283" i="1"/>
  <c r="DJ283" i="1" l="1"/>
  <c r="DK284" i="1"/>
  <c r="DI283" i="1" l="1"/>
  <c r="DJ284" i="1"/>
  <c r="DH283" i="1" l="1"/>
  <c r="DI284" i="1"/>
  <c r="DG283" i="1" l="1"/>
  <c r="DH284" i="1"/>
  <c r="DG284" i="1" l="1"/>
  <c r="DF283" i="1"/>
  <c r="DF284" i="1" l="1"/>
  <c r="DE283" i="1"/>
  <c r="DD283" i="1" l="1"/>
  <c r="DE284" i="1"/>
  <c r="DD284" i="1" l="1"/>
  <c r="DC283" i="1"/>
  <c r="DC284" i="1" l="1"/>
  <c r="DB283" i="1"/>
  <c r="DA283" i="1" l="1"/>
  <c r="DB284" i="1"/>
  <c r="CZ283" i="1" l="1"/>
  <c r="DA284" i="1"/>
  <c r="CY283" i="1" l="1"/>
  <c r="CZ284" i="1"/>
  <c r="CX283" i="1" l="1"/>
  <c r="CY284" i="1"/>
  <c r="CW283" i="1" l="1"/>
  <c r="CX284" i="1"/>
  <c r="CV283" i="1" l="1"/>
  <c r="CW284" i="1"/>
  <c r="CV284" i="1" l="1"/>
  <c r="CU283" i="1"/>
  <c r="CT283" i="1" l="1"/>
  <c r="CU284" i="1"/>
  <c r="CR283" i="1" l="1"/>
  <c r="CT284" i="1"/>
  <c r="CQ283" i="1" l="1"/>
  <c r="CR284" i="1"/>
  <c r="CP283" i="1" l="1"/>
  <c r="CQ284" i="1"/>
  <c r="CO283" i="1" l="1"/>
  <c r="CP284" i="1"/>
  <c r="CO284" i="1" l="1"/>
  <c r="CN283" i="1"/>
  <c r="CM283" i="1" l="1"/>
  <c r="CN284" i="1"/>
  <c r="CM284" i="1" l="1"/>
  <c r="CL283" i="1"/>
  <c r="CL284" i="1" l="1"/>
  <c r="CK283" i="1"/>
  <c r="CJ283" i="1" l="1"/>
  <c r="CK284" i="1"/>
  <c r="CI283" i="1" l="1"/>
  <c r="CJ284" i="1"/>
  <c r="CH283" i="1" l="1"/>
  <c r="CI284" i="1"/>
  <c r="CG283" i="1" l="1"/>
  <c r="CH284" i="1"/>
  <c r="CF283" i="1" l="1"/>
  <c r="CG284" i="1"/>
  <c r="CE283" i="1" l="1"/>
  <c r="CF284" i="1"/>
  <c r="CE284" i="1" l="1"/>
  <c r="CD283" i="1"/>
  <c r="CC283" i="1" l="1"/>
  <c r="CD284" i="1"/>
  <c r="CB283" i="1" l="1"/>
  <c r="CC284" i="1"/>
  <c r="CA283" i="1" l="1"/>
  <c r="CB284" i="1"/>
  <c r="BZ283" i="1" l="1"/>
  <c r="CA284" i="1"/>
  <c r="BY283" i="1" l="1"/>
  <c r="BZ284" i="1"/>
  <c r="BY284" i="1" l="1"/>
  <c r="BX283" i="1"/>
  <c r="BW283" i="1" l="1"/>
  <c r="BX284" i="1"/>
  <c r="BW284" i="1" l="1"/>
  <c r="BV283" i="1"/>
  <c r="BV284" i="1" l="1"/>
  <c r="BU283" i="1"/>
  <c r="BT283" i="1" l="1"/>
  <c r="BU284" i="1"/>
  <c r="BS283" i="1" l="1"/>
  <c r="BT284" i="1"/>
  <c r="BR283" i="1" l="1"/>
  <c r="BS284" i="1"/>
  <c r="BQ283" i="1" l="1"/>
  <c r="BR284" i="1"/>
  <c r="BP283" i="1" l="1"/>
  <c r="BQ284" i="1"/>
  <c r="BO283" i="1" l="1"/>
  <c r="BP284" i="1"/>
  <c r="BO284" i="1" l="1"/>
  <c r="BN283" i="1"/>
  <c r="BM283" i="1" l="1"/>
  <c r="BN284" i="1"/>
  <c r="BL283" i="1" l="1"/>
  <c r="BM284" i="1"/>
  <c r="BK283" i="1" l="1"/>
  <c r="BL284" i="1"/>
  <c r="BJ283" i="1" l="1"/>
  <c r="BK284" i="1"/>
  <c r="BJ284" i="1" l="1"/>
  <c r="BI283" i="1"/>
  <c r="BI284" i="1" l="1"/>
  <c r="BH283" i="1"/>
  <c r="BG283" i="1" l="1"/>
  <c r="BH284" i="1"/>
  <c r="BG284" i="1" l="1"/>
  <c r="BF283" i="1"/>
  <c r="BF284" i="1" l="1"/>
  <c r="BE283" i="1"/>
  <c r="BD283" i="1" l="1"/>
  <c r="BE284" i="1"/>
  <c r="BC283" i="1" l="1"/>
  <c r="BD284" i="1"/>
  <c r="BB283" i="1" l="1"/>
  <c r="BC284" i="1"/>
  <c r="BA283" i="1" l="1"/>
  <c r="BB284" i="1"/>
  <c r="AZ283" i="1" l="1"/>
  <c r="BA284" i="1"/>
  <c r="AY283" i="1" l="1"/>
  <c r="AZ284" i="1"/>
  <c r="AY284" i="1" l="1"/>
  <c r="AX283" i="1"/>
  <c r="AW283" i="1" l="1"/>
  <c r="AX284" i="1"/>
  <c r="AV283" i="1" l="1"/>
  <c r="AW284" i="1"/>
  <c r="AU283" i="1" l="1"/>
  <c r="AV284" i="1"/>
  <c r="AT283" i="1" l="1"/>
  <c r="AU284" i="1"/>
  <c r="AT284" i="1" l="1"/>
  <c r="AS283" i="1"/>
  <c r="AS284" i="1" l="1"/>
  <c r="AR283" i="1"/>
  <c r="AQ283" i="1" l="1"/>
  <c r="AR284" i="1"/>
  <c r="AQ284" i="1" l="1"/>
  <c r="AP283" i="1"/>
  <c r="AP284" i="1" l="1"/>
  <c r="AO283" i="1"/>
  <c r="AN283" i="1" l="1"/>
  <c r="AO284" i="1"/>
  <c r="AM283" i="1" l="1"/>
  <c r="AN284" i="1"/>
  <c r="AL283" i="1" l="1"/>
  <c r="AM284" i="1"/>
  <c r="AK283" i="1" l="1"/>
  <c r="AL284" i="1"/>
  <c r="AJ283" i="1" l="1"/>
  <c r="AK284" i="1"/>
  <c r="AI283" i="1" l="1"/>
  <c r="AJ284" i="1"/>
  <c r="AI284" i="1" l="1"/>
  <c r="AH283" i="1"/>
  <c r="AG283" i="1" l="1"/>
  <c r="AH284" i="1"/>
  <c r="AF283" i="1" l="1"/>
  <c r="AG284" i="1"/>
  <c r="AE283" i="1" l="1"/>
  <c r="AF284" i="1"/>
  <c r="AD283" i="1" l="1"/>
  <c r="AE284" i="1"/>
  <c r="AD284" i="1" l="1"/>
  <c r="AC283" i="1"/>
  <c r="AC284" i="1" l="1"/>
  <c r="AB283" i="1"/>
  <c r="AA283" i="1" l="1"/>
  <c r="AB284" i="1"/>
  <c r="AA284" i="1" l="1"/>
  <c r="Z283" i="1"/>
  <c r="Z284" i="1" l="1"/>
  <c r="Y283" i="1"/>
  <c r="X283" i="1" l="1"/>
  <c r="Y284" i="1"/>
  <c r="W283" i="1" l="1"/>
  <c r="X284" i="1"/>
  <c r="V283" i="1" l="1"/>
  <c r="W284" i="1"/>
  <c r="U283" i="1" l="1"/>
  <c r="V284" i="1"/>
  <c r="T283" i="1" l="1"/>
  <c r="U284" i="1"/>
  <c r="I311" i="1" l="1"/>
  <c r="S283" i="1"/>
  <c r="T284" i="1"/>
  <c r="S284" i="1" l="1"/>
  <c r="R283" i="1"/>
  <c r="Q283" i="1" l="1"/>
  <c r="R284" i="1"/>
  <c r="P283" i="1" l="1"/>
  <c r="Q284" i="1"/>
  <c r="O283" i="1" l="1"/>
  <c r="P284" i="1"/>
  <c r="N283" i="1" l="1"/>
  <c r="O284" i="1"/>
  <c r="N284" i="1" l="1"/>
  <c r="M283" i="1"/>
  <c r="M284" i="1" l="1"/>
  <c r="L283" i="1"/>
  <c r="K283" i="1" l="1"/>
  <c r="L284" i="1"/>
  <c r="K284" i="1" l="1"/>
  <c r="J283" i="1"/>
  <c r="J284" i="1" l="1"/>
  <c r="I283" i="1"/>
  <c r="H283" i="1" l="1"/>
  <c r="H284" i="1" s="1"/>
  <c r="I284" i="1"/>
  <c r="H314" i="1"/>
  <c r="H315" i="1"/>
  <c r="CQ317" i="1"/>
  <c r="CQ310" i="1"/>
  <c r="H310" i="1" s="1"/>
  <c r="H311" i="1" s="1"/>
  <c r="H317" i="1" l="1"/>
  <c r="CQ31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<sst xmlns="http://schemas.openxmlformats.org/spreadsheetml/2006/main" count="2073" uniqueCount="336">
  <si>
    <t>กิจกรรมที่จัดสรรงบประมาณ</t>
  </si>
  <si>
    <t>ตัวคูณ</t>
  </si>
  <si>
    <t>ช่วงเวลาที่เบิกจ่าย (√)</t>
  </si>
  <si>
    <t>รวม</t>
  </si>
  <si>
    <t>หน่วยปฏิบัติในพื้นที่ ปศข.1</t>
  </si>
  <si>
    <t>หน่วยปฏิบัติในพื้นที่ ปศข.2</t>
  </si>
  <si>
    <t>หน่วยปฏิบัติในพื้นที่ ปศข.3</t>
  </si>
  <si>
    <t>หน่วยปฏิบัติในพื้นที่ ปศข.4</t>
  </si>
  <si>
    <t>หน่วยปฏิบัติในพื้นที่ ปศข.5</t>
  </si>
  <si>
    <t>หน่วยปฏิบัติในพื้นที่ ปศข.6</t>
  </si>
  <si>
    <t>หน่วยปฏิบัติในพื้นที่ ปศข.7</t>
  </si>
  <si>
    <t>หน่วยปฏิบัติในพื้นที่ ปศข.8</t>
  </si>
  <si>
    <t>หน่วยปฏิบัติในพื้นที่ ปศข.9</t>
  </si>
  <si>
    <t>สถาบันสุขภาพสัตว์แห่งชาติ</t>
  </si>
  <si>
    <t>ศูนย์อ้างอิงโรคปากและเท้าเปื่อย</t>
  </si>
  <si>
    <t>ศวพ.</t>
  </si>
  <si>
    <t>ด่านฯ</t>
  </si>
  <si>
    <t>ไตรมาส1</t>
  </si>
  <si>
    <t>ไตรมาส2</t>
  </si>
  <si>
    <t>ไตรมาส3</t>
  </si>
  <si>
    <t>ไตรมาส4</t>
  </si>
  <si>
    <t>ปศข.1</t>
  </si>
  <si>
    <t>กรุงเทพฯ</t>
  </si>
  <si>
    <t>ชัยนาท</t>
  </si>
  <si>
    <t>นนทบุรี</t>
  </si>
  <si>
    <t>ปทุมธานี</t>
  </si>
  <si>
    <t>อยุธยา</t>
  </si>
  <si>
    <t>ลพบุรี</t>
  </si>
  <si>
    <t>สระบุรี</t>
  </si>
  <si>
    <t>สิงห์บุรี</t>
  </si>
  <si>
    <t>อ่างทอง</t>
  </si>
  <si>
    <t>ปศข.2</t>
  </si>
  <si>
    <t>จันทบุรี</t>
  </si>
  <si>
    <t>ฉะเชิงเทรา</t>
  </si>
  <si>
    <t>ชลบุรี</t>
  </si>
  <si>
    <t>ตราด</t>
  </si>
  <si>
    <t>นครนายก</t>
  </si>
  <si>
    <t>ปราจีนบุรี</t>
  </si>
  <si>
    <t>ระยอง</t>
  </si>
  <si>
    <t>สมุทรปราการ</t>
  </si>
  <si>
    <t>สระแก้ว</t>
  </si>
  <si>
    <t>ปศข.3</t>
  </si>
  <si>
    <t>ชัยภูมิ</t>
  </si>
  <si>
    <t>นครราชสีมา</t>
  </si>
  <si>
    <t>บุรีรัมย์</t>
  </si>
  <si>
    <t>ยโสธร</t>
  </si>
  <si>
    <t>ศรีสะเกษ</t>
  </si>
  <si>
    <t>สุรินทร์</t>
  </si>
  <si>
    <t>อุบลราชธานี</t>
  </si>
  <si>
    <t>อำนาจเจริญ</t>
  </si>
  <si>
    <t>ปศข.4</t>
  </si>
  <si>
    <t>กาฬสินธุ์</t>
  </si>
  <si>
    <t>ขอนแก่น</t>
  </si>
  <si>
    <t>นครพนม</t>
  </si>
  <si>
    <t>มหาสารคาม</t>
  </si>
  <si>
    <t>มุกดาหาร</t>
  </si>
  <si>
    <t>เลย</t>
  </si>
  <si>
    <t>สกลนคร</t>
  </si>
  <si>
    <t>หนองคาย</t>
  </si>
  <si>
    <t>หนองบัวลำภู</t>
  </si>
  <si>
    <t>อุดรธานี</t>
  </si>
  <si>
    <t>บึงกาฬ</t>
  </si>
  <si>
    <t>ร้อยเอ็ด</t>
  </si>
  <si>
    <t>ปศข.5</t>
  </si>
  <si>
    <t>เชียงราย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</si>
  <si>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</si>
  <si>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</si>
  <si>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</si>
  <si>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</si>
  <si>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</si>
  <si>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</si>
  <si>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</si>
  <si>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ปศข.6</t>
  </si>
  <si>
    <t>กำแพงเพชร</t>
  </si>
  <si>
    <t>ตาก</t>
  </si>
  <si>
    <t>นครสวรรค์</t>
  </si>
  <si>
    <t>พิจิตร</t>
  </si>
  <si>
    <t>พิษณุโลก</t>
  </si>
  <si>
    <t>เพชรบูรณ์</t>
  </si>
  <si>
    <t>สุโขทัย</t>
  </si>
  <si>
    <t>อุตรดิตถ์</t>
  </si>
  <si>
    <t>อุทัยธานี</t>
  </si>
  <si>
    <t>ปศข.7</t>
  </si>
  <si>
    <t>กาญจนบุรี</t>
  </si>
  <si>
    <t>นครปฐม</t>
  </si>
  <si>
    <t>ประจวบฯ</t>
  </si>
  <si>
    <t>เพชรบุรี</t>
  </si>
  <si>
    <t>ราชบุรี</t>
  </si>
  <si>
    <t>สมุทรสงคราม</t>
  </si>
  <si>
    <t>สมุทรสาคร</t>
  </si>
  <si>
    <t>สุพรรณบุรี</t>
  </si>
  <si>
    <t>ปศข.8</t>
  </si>
  <si>
    <t>กระบี่</t>
  </si>
  <si>
    <t>ชุมพร</t>
  </si>
  <si>
    <t>นครศรีฯ</t>
  </si>
  <si>
    <t>พังงา</t>
  </si>
  <si>
    <t>ภูเก็ต</t>
  </si>
  <si>
    <t>ระนอง</t>
  </si>
  <si>
    <t>สุราษฎร์ฯ</t>
  </si>
  <si>
    <t>ตรัง</t>
  </si>
  <si>
    <t>พัทลุง</t>
  </si>
  <si>
    <t>ปศข.9</t>
  </si>
  <si>
    <t>นราธิวาส</t>
  </si>
  <si>
    <t>ปัตตานี</t>
  </si>
  <si>
    <t>ยะลา</t>
  </si>
  <si>
    <t>สงขลา</t>
  </si>
  <si>
    <t>สตูล</t>
  </si>
  <si>
    <t>ภาคตะวันออก 
จ.ชลบุรี</t>
  </si>
  <si>
    <t>ภาคตะวันออกเฉียงเหนือ
ตอนล่าง จ.สุรินทร์</t>
  </si>
  <si>
    <t>ภาคตะวันออกเฉียงเหนือ
ตอนบน จ.ขอนแก่น</t>
  </si>
  <si>
    <t>ภาคเหนือตอนบน 
จ.ลำปาง</t>
  </si>
  <si>
    <t>ภาคเหนือตอนล่าง 
จ.พิษณุโลก</t>
  </si>
  <si>
    <t>ภาคตะวันตก 
จ.ราชบุรี</t>
  </si>
  <si>
    <t>ภาคใต้ตอนบน 
จ.นครศรีธรรมราช</t>
  </si>
  <si>
    <t>ภาคใต้ตอนล่าง 
จ.สงขลา</t>
  </si>
  <si>
    <t>ด่าน
สุพรรณบุรี</t>
  </si>
  <si>
    <t>ด่าน
เชียงราย</t>
  </si>
  <si>
    <t>ด่าน
หนองคาย</t>
  </si>
  <si>
    <t>ด่าน
อุบลราชธานี</t>
  </si>
  <si>
    <t>ด่าน
นครพนม</t>
  </si>
  <si>
    <t>ด่าน
เลย</t>
  </si>
  <si>
    <t>ด่าน
พิจิตร</t>
  </si>
  <si>
    <t>ด่าน
สระแก้ว</t>
  </si>
  <si>
    <t>ด่านปราจีนบุรี</t>
  </si>
  <si>
    <t>ด่านฉะเชิงเทรา</t>
  </si>
  <si>
    <t>ด่าน
ชลบุรี</t>
  </si>
  <si>
    <t>ด่านนครนายก</t>
  </si>
  <si>
    <t>ด่าน
จันทบุรี</t>
  </si>
  <si>
    <t>ด่าน
ตราด</t>
  </si>
  <si>
    <t>ด่าน
สระบุรี</t>
  </si>
  <si>
    <t>ด่าน
พระรคร
ศรีอยุธยา</t>
  </si>
  <si>
    <t>ด่าน
ลพบุรี</t>
  </si>
  <si>
    <t>ด่าน
ชัยนาท</t>
  </si>
  <si>
    <t>ด่าน
นครราชสีมา</t>
  </si>
  <si>
    <t>ด่าน
ยโสธร</t>
  </si>
  <si>
    <t>ด่าน
อุดรธานี</t>
  </si>
  <si>
    <t>ด่าน
ขอนแก่น</t>
  </si>
  <si>
    <t>ด่าน
มหาสารคาม</t>
  </si>
  <si>
    <t>ด่าน
ลำปาง</t>
  </si>
  <si>
    <t>ด่าน
ลำพูน</t>
  </si>
  <si>
    <t>ด่าน
แพร่</t>
  </si>
  <si>
    <t>ด่าน
กำแพงเพชร</t>
  </si>
  <si>
    <t>ด่าน
พิษณุโลก</t>
  </si>
  <si>
    <t>ด่าน
เพชรบูรณ์</t>
  </si>
  <si>
    <t>ด่าน
นครสวรรค์</t>
  </si>
  <si>
    <t>ด่าน
เพชรบุรี</t>
  </si>
  <si>
    <t>ด่าน
ราชบุรี</t>
  </si>
  <si>
    <t>ด่าน
นครปฐม</t>
  </si>
  <si>
    <t>ด่าน
ชุมพร</t>
  </si>
  <si>
    <t>ด่าน
นครศรี
ธรรมราช</t>
  </si>
  <si>
    <t>ด่าน
ตรัง</t>
  </si>
  <si>
    <t>ด่าน
กรุงเทพฯ</t>
  </si>
  <si>
    <t>ด่าน
บุรีรัมย์</t>
  </si>
  <si>
    <t>ด่าน
สุรินทร์</t>
  </si>
  <si>
    <t>ด่าน
ศรีษะเกษ</t>
  </si>
  <si>
    <t>ด่าน
มุกดาหาร</t>
  </si>
  <si>
    <t>ด่าน
แม่ฮ่องสอน</t>
  </si>
  <si>
    <t>ด่าน
น่าน</t>
  </si>
  <si>
    <t>ด่าน
พะเยา</t>
  </si>
  <si>
    <t>ด่าน
ตาก</t>
  </si>
  <si>
    <t>ด่าน
อุตรดิตถ์</t>
  </si>
  <si>
    <t>ด่าน
กาญจนบุรี</t>
  </si>
  <si>
    <t>ด่าน
ประจวบ
คีรีขันธ์</t>
  </si>
  <si>
    <t>ด่าน
ระนอง</t>
  </si>
  <si>
    <t>ด่าน
สตูล</t>
  </si>
  <si>
    <t>ด่าน
นราธิวาส</t>
  </si>
  <si>
    <t>ด่าน
ท่าเรือ
กรุงเทพ</t>
  </si>
  <si>
    <t>ด่าน
ดอนเมือง</t>
  </si>
  <si>
    <t>ด่าน
ลาดกระบัง</t>
  </si>
  <si>
    <t>ด่าน
สุวรรณภูมิ</t>
  </si>
  <si>
    <t>ด่าน
เชียงใหม่</t>
  </si>
  <si>
    <t>ด่าน
ภูเก็ต</t>
  </si>
  <si>
    <t>ด่าน
สมุย</t>
  </si>
  <si>
    <t>ด่าน
สงขลา</t>
  </si>
  <si>
    <t>ประเภทเงิน</t>
  </si>
  <si>
    <t>หมวดค่าตอบแทน</t>
  </si>
  <si>
    <t>ค่าตอบแทนผู้ปฎิบัติงานให้ทางราชการ</t>
  </si>
  <si>
    <t>(734 ราย *48 วัน* 200 บาท) + (1ราย * 40วัน * 200 บาท)</t>
  </si>
  <si>
    <t xml:space="preserve"> /12</t>
  </si>
  <si>
    <t xml:space="preserve"> /12 </t>
  </si>
  <si>
    <t>(หนองคาย 24 คน ** ตค.และกย. เดือนละ 18,400 บาท  พค. - สค 19,200 บาท</t>
  </si>
  <si>
    <t>หมวดค่าใช้สอย</t>
  </si>
  <si>
    <t>(จำนวนตัวอย่าง / จำนวนฟาร์ม /จำนวนเกษตรกร * จำนวนเงิน)</t>
  </si>
  <si>
    <t xml:space="preserve"> - ค่าเบี้ยเลี้ยงที่พักและยานพาหนะ (ไข้หวัดนกไทยลาว)</t>
  </si>
  <si>
    <t>(สำหรับใฃ้จ่าย งานไข้หวัดนกไทยลาว / ประฃุมร่วม)</t>
  </si>
  <si>
    <t>มิย.</t>
  </si>
  <si>
    <t>สค.</t>
  </si>
  <si>
    <t xml:space="preserve"> - ค่าเบี้ยเลี้ยงที่พักและยานพาหนะ (สนง.ปศข.)</t>
  </si>
  <si>
    <t>(สำหรับใฃ้จ่าย  ประฃุมร่วมประจำเดือน / สัญจร audit )</t>
  </si>
  <si>
    <t>หมวดค่าวัสดุ</t>
  </si>
  <si>
    <t xml:space="preserve"> - วัสดุเชื้อเพลิงและหล่อลื่น</t>
  </si>
  <si>
    <t>(จำนวนตัวอย่าง / จำนวนฟาร์ม /จำนวนเกษตรกร * จำนวนเงิน</t>
  </si>
  <si>
    <t xml:space="preserve"> - วัสดุเวชภัณฑ์ เพื่อสนับสนุนพื้นที่ใกล้เคียง
หากการดำเนินงานในช่วงต้นปียังขาดไม่พอ สามารถประสานขอสนับสนุนได้</t>
  </si>
  <si>
    <t xml:space="preserve"> - วัสดุเวชภัณฑ์</t>
  </si>
  <si>
    <t>จัดซื้อเวฃภัณฑ์น้ำยาฆ่าเฃื้อโรค</t>
  </si>
  <si>
    <t>พย</t>
  </si>
  <si>
    <t xml:space="preserve"> - วัสดุวิทยาศาสตร์หรือการแพทย์</t>
  </si>
  <si>
    <t xml:space="preserve">จำนวนตัวอย่าง * จำนวนเงินแต่ละชนิดตัวอย่าง สสช. ศวพ. </t>
  </si>
  <si>
    <t>พย.</t>
  </si>
  <si>
    <t>กพ.</t>
  </si>
  <si>
    <t>พค.</t>
  </si>
  <si>
    <t>ค่าตอบแทน</t>
  </si>
  <si>
    <t>ค่าเบี้ยเลี้ยง ที่พักและพาหนะ โอนแฝงในค่าวัสดุวิทย์</t>
  </si>
  <si>
    <t>โอนแฝงในค่าวัสดุวิทยาศาสตร์</t>
  </si>
  <si>
    <t>วัสดุน้ำมันเชื้อเพลิง</t>
  </si>
  <si>
    <t>วัสดุเวชภัณฑ์</t>
  </si>
  <si>
    <t>วัสดุวิทยาศาสตร์</t>
  </si>
  <si>
    <t>ค่าวัสดุวิทย์ สสช. ศวพ.</t>
  </si>
  <si>
    <t>จ้างเหมา</t>
  </si>
  <si>
    <t>รวมทั้งสิ้น</t>
  </si>
  <si>
    <t>ค่าตอบแทนผู้ปฏิบัติงานให้ทางราชการ</t>
  </si>
  <si>
    <t>ไตรมาส 1</t>
  </si>
  <si>
    <t>ไตรมาส 2</t>
  </si>
  <si>
    <t>ไตรมาส 3</t>
  </si>
  <si>
    <t>ไตรมาส 4</t>
  </si>
  <si>
    <t>มิ.ย.</t>
  </si>
  <si>
    <t>รายละเอียดการโอนแบ่งตามไตรมาส</t>
  </si>
  <si>
    <r>
      <t xml:space="preserve"> - ค่าเบี้ยเลี้ยงที่พักและยานพาหนะ
</t>
    </r>
    <r>
      <rPr>
        <b/>
        <sz val="26"/>
        <color indexed="10"/>
        <rFont val="TH Sarabun New"/>
        <family val="2"/>
      </rPr>
      <t>( โอนแฝงในค่าวัสดุวิทย์)</t>
    </r>
  </si>
  <si>
    <t>สถาบันสุขภาพสัตว์
แห่งชาติ</t>
  </si>
  <si>
    <t>ศูนย์อ้างอิงโรคปาก
และเท้าเปื่อย</t>
  </si>
  <si>
    <t>โครงการเฝ้าระวัง ป้องกัน และควบคุมโรคระบาดในสัตว์เคี้ยวเอื้อง</t>
  </si>
  <si>
    <t>เบี้ยเลี้ยง ที่พักและพาหนะ สำหรับเจ้าหน้าที่ปฏิบัติงาน (จังหวัด)</t>
  </si>
  <si>
    <t>เบี้ยเลี้ยง ที่พักและพาหนะ</t>
  </si>
  <si>
    <t>จำนวนสัตว์เป้าหมายX0.025</t>
  </si>
  <si>
    <t>√</t>
  </si>
  <si>
    <t>วัสดุน้ำมันเชื้อเพลิง สำหรับเจ้าหน้าที่ปฏิบัติงาน (จังหวัด)</t>
  </si>
  <si>
    <t>จำนวนวันตามช่วงสัตว์เป้าหมายX400</t>
  </si>
  <si>
    <t>เบี้ยเลี้ยง ที่พักและพาหนะ สำหรับเจ้าหน้าที่ปฏิบัติงาน (เขต)</t>
  </si>
  <si>
    <t>จำนวนสัตว์เป้าหมายX0.006</t>
  </si>
  <si>
    <t>วัสดุน้ำมันเชื้อเพลิง สำหรับเจ้าหน้าที่ปฏิบัติงาน (เขต)</t>
  </si>
  <si>
    <t>จำนวนวันตามช่วงสัตว์เป้าหมายX500</t>
  </si>
  <si>
    <t>ตรวจหาการติดเชื้อโรคบลูทังก์ (PCR)</t>
  </si>
  <si>
    <t>จำนวน 600 ตัวอย่างX500</t>
  </si>
  <si>
    <t>การเฝ้าระวังโรค BSE</t>
  </si>
  <si>
    <t>จำนวน 200 ตัวอย่างX1,000</t>
  </si>
  <si>
    <t>การเฝ้าระวังโรค CAE</t>
  </si>
  <si>
    <t>จำนวน 1,000 ตัวอย่างX200</t>
  </si>
  <si>
    <t>การเฝ้าระวังโรค Brucellosis</t>
  </si>
  <si>
    <t>จำนวน 65,000 ตัวอย่างX10</t>
  </si>
  <si>
    <t>การฉีดวัคซีนป้องกันโรค</t>
  </si>
  <si>
    <t>วัสดุวิทยาศาสตร์ (ฉีดวัคซีน)</t>
  </si>
  <si>
    <t>ไซริงค์14ตัว/1อันๆ1.5บาท , เข็ม2ตัว/1อันๆละ0.5 บาท</t>
  </si>
  <si>
    <t>โครงการเตรียมความพร้อมขอสถานภาพปลอดโรคลัมปี สกินจากองค์การสุขภาพสัตว์โลก (WOAH)</t>
  </si>
  <si>
    <t>การทดสอบโรค และเฝ้าระวังโรคลัมปี สกิน</t>
  </si>
  <si>
    <t>โครงการเฝ้าระวังโรค PPR เพื่อรองรับการขอสถานภาพปลอดโรคจาก WOAH</t>
  </si>
  <si>
    <t>การทดสอบโรค และเฝ้าระวังโรค PPR (แพะ)</t>
  </si>
  <si>
    <t>ค่าเบี้ยเลี้ยง ที่พักและพาหนะ</t>
  </si>
  <si>
    <t>จำนวน 3,000 ตัวอย่างX150 บาท</t>
  </si>
  <si>
    <t>จำนวน 420 ตัวอย่างX500 บาท</t>
  </si>
  <si>
    <t xml:space="preserve">พัฒนาศักยภาพการป้องกันโรคปากและเท้าเปื่อยในปศุสัตว์ </t>
  </si>
  <si>
    <t xml:space="preserve">สำหรับ สนง.ปศข. เป็นค่าเบี้ยเลี้ยง ที่พักและยานพาหนะ ในการดำเนินงานตามโครงการฯ </t>
  </si>
  <si>
    <t>ติดตามงานเขตละ 12,400 บาท</t>
  </si>
  <si>
    <t xml:space="preserve"> /</t>
  </si>
  <si>
    <t xml:space="preserve"> / </t>
  </si>
  <si>
    <t>ติดตามงานเขตละ 11,800 บาท</t>
  </si>
  <si>
    <t xml:space="preserve">สำหรับ สนง.ปศจ. เป็นค่าเบี้ยเลี้ยง ที่พักและยานพาหนะ ในการดำเนินงานตามโครงการฯ  </t>
  </si>
  <si>
    <t>ฉีดวัคซีนจังหวัดละ 31,000 บาท</t>
  </si>
  <si>
    <t xml:space="preserve">สำหรับ สนง.ปศจ. เป็นค่าเบี้ยเลี้ยง ที่พักและยานพาหนะ ในการดำเนินงานตามโครงการฯ </t>
  </si>
  <si>
    <t xml:space="preserve"> ค่าเบี้ยเลี้ยง ที่พักและยานพาหนะ </t>
  </si>
  <si>
    <t>ฉีดวัคซีนจังหวัดละ 19,900 บาท</t>
  </si>
  <si>
    <t>ฉีดวัคซีนจังหวัดละ 13,500 บาท</t>
  </si>
  <si>
    <t>ฉีดวัคซีนจังหวัดละ 13,300 บาท</t>
  </si>
  <si>
    <t>ฉีดวัคซีนจังหวัดละ 11,100 บาท</t>
  </si>
  <si>
    <t>ฉีดวัคซีนจังหวัดละ 2,000 บาท</t>
  </si>
  <si>
    <t xml:space="preserve">ค่าวัสดุวิทยาศาสตร์สำหรับสร้างภูมิคุ้มกันโรค </t>
  </si>
  <si>
    <t>ค่าวัสดุวิทยาศาตร์</t>
  </si>
  <si>
    <t xml:space="preserve"> ค่าตอบแทน</t>
  </si>
  <si>
    <t>การพัฒนาสุขภาพสัตว์ / โครงการเฝ้าระวังโรคที่สำคัญในสัตว์ปีก</t>
  </si>
  <si>
    <t>การพัฒนาสุขภาพสัตว์ / โครงการเฝ้าระวังโรคสัตว์เคี้ยวเอื้อง</t>
  </si>
  <si>
    <t>การพัฒนาสุขภาพสัตว์ / โครงการพัฒนาศักยภาพการป้องกันโรคปากและเท้าเปื่อยในปศุสัตว์</t>
  </si>
  <si>
    <r>
      <t xml:space="preserve"> - ค่าเบี้ยเลี้ยงที่พักและยานพาหนะ
</t>
    </r>
    <r>
      <rPr>
        <b/>
        <sz val="26"/>
        <color indexed="10"/>
        <rFont val="TH Sarabun New"/>
        <family val="2"/>
      </rPr>
      <t>( โอนแฝงในค่าวัสดุเชื้อเพลิง)</t>
    </r>
  </si>
  <si>
    <t>1) ค่าเบี้ยเลี้ยง กิจกรรมเฝ้าระวังโรคอหิวาต์สุกรแอฟริกาในสุกร (ASF)</t>
  </si>
  <si>
    <t>ตัวอย่างละ 25 บาท 24,000 ตัวอย่าง เป็นเงิน 600,000 บาท</t>
  </si>
  <si>
    <t>-</t>
  </si>
  <si>
    <t>2) ค่าเบี้ยเลี้ยง กิจกรรมส่งเสริมมาตรฐานฟาร์มปลอดโรค และ compartment</t>
  </si>
  <si>
    <t>1. การเฝ้าระวังใน buffer zone ปศุสัตว์จังหวัดฟาร์มละ 1,500 บาท จำนวน 140 ฟาร์ม เป็นเงิน 210,000 บาท
2. การรับรองฟาร์มปลอดโรค FMD ปศุสัตว์เขต ฟาร์มละ 4,500 บาท จำนวน 10 ฟาร์ม เป็นเงิน 45,000 บาท 
3. ค่าการตรวจติกตาม ส่งเสริมมาตรฐานฟาร์มปลอดโรค ปศุสัตว์เขต 9 เขต รวม 116,500 บาท</t>
  </si>
  <si>
    <t>1) กิจกรรมเฝ้าระวังโรคติดเชื้อไวรัสที่มีค้างคาวเป็นพาหะในสุกรในพื้นที่เสี่ยง</t>
  </si>
  <si>
    <t>วัสดุเชื้อเพลิงและหล่อลื่น</t>
  </si>
  <si>
    <t xml:space="preserve">1) ปศุสัตว์จังหวัด ตัวอย่างละ 50 บาท 
2) ปศุสัตว์เขต ฟาร์มละ 20 บาท 
รวม 70 บาท/ตัวอย่าง 1,000 ตัวอย่าง เป็นเงิน 70,000 บาท </t>
  </si>
  <si>
    <t>2) กิจกรรมเฝ้าระวังโรคติดเชื้อไวรัสที่มีค้างคาวเป็นพาหะในสุกรในพื้นที่เสี่ยง</t>
  </si>
  <si>
    <t>3) ส่งเสริมมาตรฐานฟาร์มปลอดโรค และ compartment</t>
  </si>
  <si>
    <t>ค่าวัสดุวิทยาศาสตร์</t>
  </si>
  <si>
    <t>ค่าเบี้ยเลี้ยงที่พักและยานพาหนะ
( โอนแฝงในค่าวัสดุเชื้อเพลิง)</t>
  </si>
  <si>
    <t>ค่าวัสดุเชื้อเพลิง</t>
  </si>
  <si>
    <t>ค่าเบี้ยเลี้ยงที่พักและยานพาหนะ</t>
  </si>
  <si>
    <t xml:space="preserve">  1. โครงการคงสถานภาพปลอดโรคกาฬโรคแอฟริกาในม้า (AHS) โครงการเฝ้าระวังโรคทริพาโนโซมา (Surra) และโครงการสร้างสถานภาพปลอดโรคโลหิตจางติดเชื้อในม้า (EIA)</t>
  </si>
  <si>
    <t>ค่าเบี้ยเลี้ยง ค่าเช่าที่พักและค่ายานพานะ (โอนแฝงวัสดุวิทย์ฯ)</t>
  </si>
  <si>
    <t>ค่าเบี้ยเลี้ยงสำหรับเจ้าหน้าที่ในการติดตามโครงการฯ</t>
  </si>
  <si>
    <t>/</t>
  </si>
  <si>
    <t>1. โครงการคงสถานภาพปลอดโรคกาฬโรคแอฟริกาในม้า (AHS) ตรวจหาเชื้อ AHS ด้วยวิธี RT - PCR</t>
  </si>
  <si>
    <t>ค่าวัสดุวิทยาศาสตร์หรือการแพทย์</t>
  </si>
  <si>
    <t>จำนวนเป้าหมายตามโครงการฯ</t>
  </si>
  <si>
    <t>2. โครงการคงสถานภาพปลอดโรคกาฬโรคแอฟริกาในม้า (AHS)  ตรวจหาเชื้อ AHS ด้วยวิธี ELISA</t>
  </si>
  <si>
    <t>3. โครงการเฝ้าระวังโรคทริพาโนโซมา (SURRA) ด้วยวิธี CATT</t>
  </si>
  <si>
    <t>4. โครงการเฝ้าระวังโรคทริพาโนโซมา (SURRA) ด้วยวิธี RT - PCR</t>
  </si>
  <si>
    <t>5. โครงการเฝ้าระวังโรคโลหิตจางติดเชื้อในม้า (EIA) ด้วยวิธี AGID</t>
  </si>
  <si>
    <t>ค่าเบี้ยเลี้ยง ค่าเช่าที่พักและค่ายานพานะ
 (โอนแฝงวัสดุวิทย์ฯ)</t>
  </si>
  <si>
    <t>การพัฒนาสุขภาพสัตว์ / โครงการเฝ้าระวังโรคที่สำคัญในม้า</t>
  </si>
  <si>
    <t>ค่าเบี้ยเลี้ยง ค่าเช่าที่พักและค่าพาหนะ  (สำนักงานปศุสัตว์เขต)</t>
  </si>
  <si>
    <t>(2 คน x 15 วัน x 240 บาท) + (2คน X 12 วัน x 800 บาท)</t>
  </si>
  <si>
    <t>ค่าเบี้ยเลี้ยง ค่าเช่าที่พักและค่าพาหนะ (สำนักงานปศุสัตว์จังหวัด)</t>
  </si>
  <si>
    <t>(2 คน x 4 เดือน x 500 บาท x 5 จังหวัด)</t>
  </si>
  <si>
    <t>วัสดุวิทยาศาสตร์ สำหรับเก็บตัวอย่าง และค่าตรวจวินิจฉัยโรคในโครงการเฝ้าระวังและสำรวจโรคระบาดในผึ้งเลี้ยง
เพื่อการบริโภคและส่งออก โอนให้กับศวพ.ภาคเหนือตอนบน จ.ลำปาง</t>
  </si>
  <si>
    <t>เบี้ยเลี้ยง ที่พักและพาหนะ  (สำนักงานปศุสัตว์เขต)</t>
  </si>
  <si>
    <t>เบี้ยเลี้ยง ที่พักและพาหนะ (สำนักงานปศุสัตว์จังหวัด)</t>
  </si>
  <si>
    <t>การพัฒนาสุขภาพสัตว์ / โครงการเฝ้าระวังและสำรวจโรคระบาดในผึ้งเลี้ยงเพื่อการบริโภคและส่งออก</t>
  </si>
  <si>
    <t xml:space="preserve">ค่าเบี้ยเลี้ยง ค่าเช่าที่พักและค่ายานพานะ
</t>
  </si>
  <si>
    <t xml:space="preserve">ค่าวัสดุวิทยาศาสตร์
</t>
  </si>
  <si>
    <t>พระนครศรีฯ</t>
  </si>
  <si>
    <t>สุราษฎร์</t>
  </si>
  <si>
    <t xml:space="preserve"> - ค่าเบี้ยเลี้ยง ค่าเช่าที่พักและค่าพาหนะ</t>
  </si>
  <si>
    <t xml:space="preserve">จำนวน 200 ตัวอย่างๆละ  50 บาท </t>
  </si>
  <si>
    <t xml:space="preserve">  - ค่าวัสดุอุปกรณ์ทางห้องปฏิบัติการเพื่อตรวจโรค CCHF </t>
  </si>
  <si>
    <t>จำนวน 200 ตัวอย่างๆละ  850 บาท เป็นเงิน 170,000 บาท</t>
  </si>
  <si>
    <t>วัสดุวิทยาศาสตร์ สำหรับเก็บตัวอย่าง และค่าตรวจวินิจฉัยโรคในโครงการเฝ้าระวังโรคที่สำคัญในสัตว์ป่าและสัตว์เลี้ยงชนิดพิเศษในสถานประกอบการเพื่อการท่องเที่ยว ตลาดค้าสัตว์ และสถานที่เพาะเลี้ยงสัตว์ป่าเชิงพาณิชย์และสัตว์เลี้ยงชนิดพิเศษ</t>
  </si>
  <si>
    <t>วัสดุวิทยาสตร์</t>
  </si>
  <si>
    <t xml:space="preserve">ตรวจชื้อโรคแซลโมเนลลาในสัตว์เลื้อยคลาน 200 ตัวอย่างตัวอย่างละ 560 บาท
</t>
  </si>
  <si>
    <t xml:space="preserve"> ตรวจชื้อโรค Peste des Petis Ruminants (PPR) ในสัตว์เคี้ยวเอื้อง 140 ตัวอย่างตัวอย่างละ 850 บาท</t>
  </si>
  <si>
    <t xml:space="preserve">ตรวจหาโรคฝีดาษลิง (Mpox) ในสัตว์ตระกูลลิง สัตว์ฟันแทะและกระต่าย จำนวน 120 ตัวอย่าง ตัวอย่างละ 850 บาท </t>
  </si>
  <si>
    <t>การพัฒนาสุขภาพสัตว์ / โครงการเฝ้าระวังโรคที่สำคัญในสัตว์ป่าและสัตว์เลี้ยงชนิดพิเศษ</t>
  </si>
  <si>
    <t>การพัฒนาสุขภาพสัตว์ / โครงการเฝ้าระวังโรคอุบัติใหม่</t>
  </si>
  <si>
    <t xml:space="preserve"> - ค่าเบี้ยเลี้ยงที่พักและยานพาหนะ ดำเนินงานกิจกรรมสัตว์ปีก  เขต จังหวัด</t>
  </si>
  <si>
    <t xml:space="preserve"> - ค่าตอบแทนผู้ปฏิบัติงานให้ทางราชการ 735 ราย โครงการหมู่บ้านปลอดโรคสัตว์ปีก</t>
  </si>
  <si>
    <t xml:space="preserve"> วัสดุเชื้อเพลิงและหล่อลื่น</t>
  </si>
  <si>
    <t>ค่าเบี้ยเลี้ยงที่พักและยานพาหนะ ( โอนแฝงในค่าวัสดุเชื้อเพลิง)</t>
  </si>
  <si>
    <t>การพัฒนาสุขภาพสัตว์ / โครงการเฝ้าระวังโรคสุกร</t>
  </si>
  <si>
    <t>ค่าเบี้ยเลี้ยงที่พักและยานพาหนะ (โอนแฝงในค่าวัสดุเชื้อเพลิง)</t>
  </si>
  <si>
    <t>ค่าเบี้ยเลี้ยงที่พักและยานพาหนะ
(โอนแฝงในค่าวัสดุเชื้อเพลิง)</t>
  </si>
  <si>
    <t>ค่าเบี้ยเลี้ยง ที่พักและพาหนะ  (โอนแฝงวัสดุในค่าวัสดุวิทยาศาสตร์)</t>
  </si>
  <si>
    <t>การพัฒนาสุขภาพสัตว์ / ค่าจ้างเหมาบริการ</t>
  </si>
  <si>
    <t>ศูนย์วิจัยและพัฒนาโตเนื้อ
จ.ลพบุรี</t>
  </si>
  <si>
    <t xml:space="preserve">ค่าจ้างเหมาบริการ
</t>
  </si>
  <si>
    <t>ค่าจ้างเหมาบริการ</t>
  </si>
  <si>
    <t>รายละเอียดตามตารางจ้างเหมาบุคคล ประจำปีงบประมาณ พ.ศ. 2570</t>
  </si>
  <si>
    <t>รายละเอียดการโอนจัดสรรงบประมาณ ปี 2570 ของสำนักควบคุม ป้องกัน และบำบัดโรคสัตว์</t>
  </si>
  <si>
    <t xml:space="preserve"> ค่าเบี้ยเลี้ยงที่พักและยานพาหนะ
( โอนแฝงในค่าวัสดุวิทยาศาสตร์)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</si>
</sst>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7" x14ac:knownFonts="1">
    <font>
      <sz val="16"/>
      <color theme="1"/>
      <name val="TH Sarabun New"/>
      <family val="2"/>
      <charset val="222"/>
    </font>
    <font>
      <sz val="16"/>
      <color theme="1"/>
      <name val="TH Sarabun New"/>
      <family val="2"/>
      <charset val="222"/>
    </font>
    <font>
      <sz val="10"/>
      <name val="Arial"/>
      <family val="2"/>
    </font>
    <font>
      <sz val="14"/>
      <name val="Cordia New"/>
      <family val="2"/>
    </font>
    <font>
      <b/>
      <sz val="20"/>
      <color theme="1"/>
      <name val="TH Sarabun New"/>
      <family val="2"/>
    </font>
    <font>
      <b/>
      <sz val="26"/>
      <color indexed="10"/>
      <name val="TH Sarabun New"/>
      <family val="2"/>
    </font>
    <font>
      <sz val="26"/>
      <color rgb="FFFF0000"/>
      <name val="TH Sarabun New"/>
      <family val="2"/>
    </font>
    <font>
      <sz val="20"/>
      <name val="TH Sarabun New"/>
      <family val="2"/>
    </font>
    <font>
      <sz val="26"/>
      <name val="TH Sarabun New"/>
      <family val="2"/>
    </font>
    <font>
      <b/>
      <sz val="26"/>
      <name val="TH Sarabun New"/>
      <family val="2"/>
    </font>
    <font>
      <b/>
      <sz val="26"/>
      <color indexed="8"/>
      <name val="TH Sarabun New"/>
      <family val="2"/>
    </font>
    <font>
      <b/>
      <sz val="26"/>
      <color indexed="12"/>
      <name val="TH Sarabun New"/>
      <family val="2"/>
    </font>
    <font>
      <b/>
      <sz val="26"/>
      <color theme="1"/>
      <name val="TH Sarabun New"/>
      <family val="2"/>
    </font>
    <font>
      <b/>
      <sz val="26"/>
      <color rgb="FFFF0000"/>
      <name val="TH Sarabun New"/>
      <family val="2"/>
    </font>
    <font>
      <b/>
      <sz val="26"/>
      <color rgb="FF0000FF"/>
      <name val="TH Sarabun New"/>
      <family val="2"/>
    </font>
    <font>
      <b/>
      <sz val="26"/>
      <color rgb="FFC00000"/>
      <name val="TH Sarabun New"/>
      <family val="2"/>
    </font>
    <font>
      <b/>
      <sz val="36"/>
      <color rgb="FF0000FF"/>
      <name val="TH Sarabun New"/>
      <family val="2"/>
    </font>
    <font>
      <b/>
      <sz val="36"/>
      <color theme="1"/>
      <name val="TH Sarabun New"/>
      <family val="2"/>
    </font>
    <font>
      <b/>
      <sz val="40"/>
      <color theme="0"/>
      <name val="TH Sarabun New"/>
      <family val="2"/>
    </font>
    <font>
      <b/>
      <sz val="40"/>
      <color rgb="FF0000FF"/>
      <name val="TH Sarabun New"/>
      <family val="2"/>
    </font>
    <font>
      <b/>
      <sz val="26"/>
      <color rgb="FFED0000"/>
      <name val="TH Sarabun New"/>
      <family val="2"/>
    </font>
    <font>
      <b/>
      <sz val="26"/>
      <color theme="4" tint="-0.249977111117893"/>
      <name val="TH Sarabun New"/>
      <family val="2"/>
    </font>
    <font>
      <sz val="40"/>
      <color theme="0"/>
      <name val="TH Sarabun New"/>
      <family val="2"/>
    </font>
    <font>
      <sz val="26"/>
      <color rgb="FF0000FF"/>
      <name val="TH Sarabun New"/>
      <family val="2"/>
    </font>
    <font>
      <sz val="26"/>
      <color theme="0"/>
      <name val="TH Sarabun New"/>
      <family val="2"/>
    </font>
    <font>
      <sz val="26"/>
      <color theme="1"/>
      <name val="TH Sarabun New"/>
      <family val="2"/>
    </font>
    <font>
      <b/>
      <sz val="20"/>
      <color indexed="8"/>
      <name val="TH Sarabun New"/>
      <family val="2"/>
    </font>
    <font>
      <b/>
      <sz val="20"/>
      <name val="TH Sarabun New"/>
      <family val="2"/>
    </font>
    <font>
      <b/>
      <sz val="20"/>
      <color indexed="12"/>
      <name val="TH Sarabun New"/>
      <family val="2"/>
    </font>
    <font>
      <sz val="26"/>
      <color theme="1" tint="4.9989318521683403E-2"/>
      <name val="TH Sarabun New"/>
      <family val="2"/>
    </font>
    <font>
      <b/>
      <sz val="72"/>
      <color rgb="FF0000FF"/>
      <name val="TH Sarabun New"/>
      <family val="2"/>
    </font>
    <font>
      <b/>
      <sz val="28"/>
      <color indexed="8"/>
      <name val="TH Sarabun New"/>
      <family val="2"/>
    </font>
    <font>
      <b/>
      <sz val="28"/>
      <color rgb="FF0000FF"/>
      <name val="TH Sarabun New"/>
      <family val="2"/>
    </font>
    <font>
      <b/>
      <sz val="28"/>
      <color theme="1"/>
      <name val="TH Sarabun New"/>
      <family val="2"/>
    </font>
    <font>
      <b/>
      <sz val="28"/>
      <name val="TH Sarabun New"/>
      <family val="2"/>
    </font>
    <font>
      <b/>
      <sz val="28"/>
      <color indexed="12"/>
      <name val="TH Sarabun New"/>
      <family val="2"/>
    </font>
    <font>
      <b/>
      <sz val="24"/>
      <color indexed="8"/>
      <name val="TH Sarabun New"/>
      <family val="2"/>
    </font>
  </fonts>
  <fills count="15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7030A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66">
    <xf numFmtId="0" fontId="0" fillId="0" borderId="0" xfId="0"/>
    <xf numFmtId="187" fontId="6" fillId="0" borderId="0" xfId="2" applyNumberFormat="1" applyFont="1"/>
    <xf numFmtId="187" fontId="9" fillId="4" borderId="7" xfId="2" applyNumberFormat="1" applyFont="1" applyFill="1" applyBorder="1" applyAlignment="1">
      <alignment horizontal="left" vertical="center"/>
    </xf>
    <xf numFmtId="187" fontId="10" fillId="2" borderId="2" xfId="2" applyNumberFormat="1" applyFont="1" applyFill="1" applyBorder="1" applyAlignment="1">
      <alignment vertical="center"/>
    </xf>
    <xf numFmtId="187" fontId="10" fillId="2" borderId="3" xfId="2" applyNumberFormat="1" applyFont="1" applyFill="1" applyBorder="1" applyAlignment="1">
      <alignment vertical="center"/>
    </xf>
    <xf numFmtId="187" fontId="10" fillId="2" borderId="4" xfId="2" applyNumberFormat="1" applyFont="1" applyFill="1" applyBorder="1" applyAlignment="1">
      <alignment vertical="center"/>
    </xf>
    <xf numFmtId="187" fontId="9" fillId="0" borderId="0" xfId="2" applyNumberFormat="1" applyFont="1" applyFill="1"/>
    <xf numFmtId="187" fontId="10" fillId="2" borderId="5" xfId="2" applyNumberFormat="1" applyFont="1" applyFill="1" applyBorder="1" applyAlignment="1">
      <alignment horizontal="center" vertical="center"/>
    </xf>
    <xf numFmtId="187" fontId="11" fillId="2" borderId="6" xfId="2" applyNumberFormat="1" applyFont="1" applyFill="1" applyBorder="1" applyAlignment="1">
      <alignment horizontal="center" vertical="center"/>
    </xf>
    <xf numFmtId="187" fontId="9" fillId="2" borderId="6" xfId="2" applyNumberFormat="1" applyFont="1" applyFill="1" applyBorder="1" applyAlignment="1">
      <alignment horizontal="center" vertical="center"/>
    </xf>
    <xf numFmtId="187" fontId="10" fillId="2" borderId="6" xfId="2" applyNumberFormat="1" applyFont="1" applyFill="1" applyBorder="1" applyAlignment="1">
      <alignment horizontal="center" vertical="center"/>
    </xf>
    <xf numFmtId="187" fontId="10" fillId="2" borderId="6" xfId="2" applyNumberFormat="1" applyFont="1" applyFill="1" applyBorder="1" applyAlignment="1">
      <alignment horizontal="center" vertical="center" wrapText="1"/>
    </xf>
    <xf numFmtId="187" fontId="12" fillId="2" borderId="6" xfId="2" applyNumberFormat="1" applyFont="1" applyFill="1" applyBorder="1" applyAlignment="1">
      <alignment horizontal="center" vertical="center" wrapText="1"/>
    </xf>
    <xf numFmtId="187" fontId="9" fillId="2" borderId="6" xfId="2" applyNumberFormat="1" applyFont="1" applyFill="1" applyBorder="1" applyAlignment="1">
      <alignment horizontal="center" vertical="center" wrapText="1"/>
    </xf>
    <xf numFmtId="187" fontId="9" fillId="0" borderId="0" xfId="2" applyNumberFormat="1" applyFont="1" applyFill="1" applyAlignment="1">
      <alignment horizontal="center" vertical="center"/>
    </xf>
    <xf numFmtId="187" fontId="13" fillId="3" borderId="6" xfId="2" applyNumberFormat="1" applyFont="1" applyFill="1" applyBorder="1" applyAlignment="1">
      <alignment horizontal="center" vertical="center"/>
    </xf>
    <xf numFmtId="187" fontId="13" fillId="3" borderId="6" xfId="2" applyNumberFormat="1" applyFont="1" applyFill="1" applyBorder="1" applyAlignment="1">
      <alignment horizontal="right" vertical="center"/>
    </xf>
    <xf numFmtId="187" fontId="13" fillId="0" borderId="0" xfId="2" applyNumberFormat="1" applyFont="1" applyFill="1"/>
    <xf numFmtId="187" fontId="9" fillId="4" borderId="7" xfId="2" applyNumberFormat="1" applyFont="1" applyFill="1" applyBorder="1" applyAlignment="1">
      <alignment horizontal="center" vertical="center"/>
    </xf>
    <xf numFmtId="187" fontId="9" fillId="0" borderId="0" xfId="2" applyNumberFormat="1" applyFont="1"/>
    <xf numFmtId="187" fontId="9" fillId="0" borderId="7" xfId="2" applyNumberFormat="1" applyFont="1" applyBorder="1" applyAlignment="1">
      <alignment horizontal="left" vertical="center"/>
    </xf>
    <xf numFmtId="187" fontId="9" fillId="0" borderId="7" xfId="2" applyNumberFormat="1" applyFont="1" applyBorder="1" applyAlignment="1">
      <alignment horizontal="center" vertical="center"/>
    </xf>
    <xf numFmtId="187" fontId="13" fillId="0" borderId="7" xfId="2" applyNumberFormat="1" applyFont="1" applyBorder="1" applyAlignment="1">
      <alignment horizontal="left" vertical="top" wrapText="1"/>
    </xf>
    <xf numFmtId="187" fontId="13" fillId="0" borderId="7" xfId="2" applyNumberFormat="1" applyFont="1" applyBorder="1" applyAlignment="1">
      <alignment horizontal="center" vertical="center" wrapText="1"/>
    </xf>
    <xf numFmtId="187" fontId="13" fillId="6" borderId="11" xfId="2" applyNumberFormat="1" applyFont="1" applyFill="1" applyBorder="1" applyAlignment="1">
      <alignment horizontal="center" vertical="top" wrapText="1"/>
    </xf>
    <xf numFmtId="187" fontId="13" fillId="7" borderId="7" xfId="2" applyNumberFormat="1" applyFont="1" applyFill="1" applyBorder="1" applyAlignment="1">
      <alignment horizontal="center" vertical="top"/>
    </xf>
    <xf numFmtId="187" fontId="13" fillId="0" borderId="7" xfId="2" applyNumberFormat="1" applyFont="1" applyBorder="1" applyAlignment="1">
      <alignment horizontal="center" vertical="top"/>
    </xf>
    <xf numFmtId="187" fontId="13" fillId="0" borderId="10" xfId="2" applyNumberFormat="1" applyFont="1" applyFill="1" applyBorder="1" applyAlignment="1">
      <alignment horizontal="center" vertical="top"/>
    </xf>
    <xf numFmtId="187" fontId="13" fillId="0" borderId="7" xfId="2" applyNumberFormat="1" applyFont="1" applyFill="1" applyBorder="1" applyAlignment="1">
      <alignment horizontal="center" vertical="top"/>
    </xf>
    <xf numFmtId="187" fontId="9" fillId="7" borderId="7" xfId="2" applyNumberFormat="1" applyFont="1" applyFill="1" applyBorder="1" applyAlignment="1">
      <alignment horizontal="center" vertical="top"/>
    </xf>
    <xf numFmtId="187" fontId="9" fillId="7" borderId="7" xfId="2" applyNumberFormat="1" applyFont="1" applyFill="1" applyBorder="1" applyAlignment="1">
      <alignment horizontal="left" vertical="center"/>
    </xf>
    <xf numFmtId="187" fontId="9" fillId="7" borderId="0" xfId="2" applyNumberFormat="1" applyFont="1" applyFill="1"/>
    <xf numFmtId="187" fontId="13" fillId="6" borderId="7" xfId="2" applyNumberFormat="1" applyFont="1" applyFill="1" applyBorder="1" applyAlignment="1">
      <alignment horizontal="center" vertical="top" wrapText="1"/>
    </xf>
    <xf numFmtId="187" fontId="9" fillId="0" borderId="21" xfId="2" applyNumberFormat="1" applyFont="1" applyBorder="1" applyAlignment="1">
      <alignment horizontal="left" vertical="top" wrapText="1"/>
    </xf>
    <xf numFmtId="187" fontId="9" fillId="6" borderId="21" xfId="2" applyNumberFormat="1" applyFont="1" applyFill="1" applyBorder="1" applyAlignment="1">
      <alignment horizontal="center" vertical="top" wrapText="1"/>
    </xf>
    <xf numFmtId="187" fontId="9" fillId="0" borderId="7" xfId="2" applyNumberFormat="1" applyFont="1" applyBorder="1" applyAlignment="1">
      <alignment horizontal="center" vertical="top"/>
    </xf>
    <xf numFmtId="187" fontId="9" fillId="0" borderId="21" xfId="2" applyNumberFormat="1" applyFont="1" applyFill="1" applyBorder="1" applyAlignment="1">
      <alignment horizontal="center" vertical="top"/>
    </xf>
    <xf numFmtId="187" fontId="9" fillId="0" borderId="7" xfId="2" applyNumberFormat="1" applyFont="1" applyBorder="1" applyAlignment="1">
      <alignment horizontal="left" vertical="top" wrapText="1"/>
    </xf>
    <xf numFmtId="187" fontId="9" fillId="6" borderId="7" xfId="2" applyNumberFormat="1" applyFont="1" applyFill="1" applyBorder="1" applyAlignment="1">
      <alignment horizontal="center" vertical="top" wrapText="1"/>
    </xf>
    <xf numFmtId="187" fontId="9" fillId="0" borderId="7" xfId="2" applyNumberFormat="1" applyFont="1" applyFill="1" applyBorder="1" applyAlignment="1">
      <alignment horizontal="center" vertical="top"/>
    </xf>
    <xf numFmtId="187" fontId="9" fillId="0" borderId="12" xfId="2" applyNumberFormat="1" applyFont="1" applyBorder="1" applyAlignment="1">
      <alignment horizontal="left" vertical="center"/>
    </xf>
    <xf numFmtId="187" fontId="9" fillId="6" borderId="12" xfId="2" applyNumberFormat="1" applyFont="1" applyFill="1" applyBorder="1" applyAlignment="1">
      <alignment horizontal="center" vertical="top"/>
    </xf>
    <xf numFmtId="187" fontId="14" fillId="6" borderId="7" xfId="2" applyNumberFormat="1" applyFont="1" applyFill="1" applyBorder="1" applyAlignment="1">
      <alignment horizontal="left" vertical="center"/>
    </xf>
    <xf numFmtId="187" fontId="9" fillId="7" borderId="7" xfId="2" applyNumberFormat="1" applyFont="1" applyFill="1" applyBorder="1" applyAlignment="1">
      <alignment horizontal="center" vertical="center"/>
    </xf>
    <xf numFmtId="187" fontId="9" fillId="0" borderId="11" xfId="2" applyNumberFormat="1" applyFont="1" applyBorder="1" applyAlignment="1">
      <alignment horizontal="center" vertical="center"/>
    </xf>
    <xf numFmtId="187" fontId="9" fillId="0" borderId="5" xfId="2" applyNumberFormat="1" applyFont="1" applyFill="1" applyBorder="1" applyAlignment="1">
      <alignment horizontal="center" vertical="center"/>
    </xf>
    <xf numFmtId="187" fontId="14" fillId="0" borderId="7" xfId="2" applyNumberFormat="1" applyFont="1" applyFill="1" applyBorder="1" applyAlignment="1">
      <alignment horizontal="center" vertical="center"/>
    </xf>
    <xf numFmtId="187" fontId="14" fillId="0" borderId="0" xfId="2" applyNumberFormat="1" applyFont="1"/>
    <xf numFmtId="187" fontId="9" fillId="2" borderId="6" xfId="2" applyNumberFormat="1" applyFont="1" applyFill="1" applyBorder="1" applyAlignment="1">
      <alignment horizontal="left"/>
    </xf>
    <xf numFmtId="187" fontId="9" fillId="2" borderId="6" xfId="2" applyNumberFormat="1" applyFont="1" applyFill="1" applyBorder="1" applyAlignment="1">
      <alignment horizontal="center"/>
    </xf>
    <xf numFmtId="187" fontId="9" fillId="3" borderId="6" xfId="2" applyNumberFormat="1" applyFont="1" applyFill="1" applyBorder="1" applyAlignment="1">
      <alignment horizontal="left" vertical="center"/>
    </xf>
    <xf numFmtId="187" fontId="9" fillId="3" borderId="6" xfId="2" applyNumberFormat="1" applyFont="1" applyFill="1" applyBorder="1" applyAlignment="1">
      <alignment horizontal="center" vertical="center"/>
    </xf>
    <xf numFmtId="187" fontId="13" fillId="2" borderId="6" xfId="2" applyNumberFormat="1" applyFont="1" applyFill="1" applyBorder="1" applyAlignment="1">
      <alignment horizontal="left"/>
    </xf>
    <xf numFmtId="187" fontId="13" fillId="2" borderId="6" xfId="2" applyNumberFormat="1" applyFont="1" applyFill="1" applyBorder="1" applyAlignment="1">
      <alignment horizontal="center"/>
    </xf>
    <xf numFmtId="187" fontId="13" fillId="0" borderId="0" xfId="2" applyNumberFormat="1" applyFont="1"/>
    <xf numFmtId="187" fontId="12" fillId="3" borderId="6" xfId="2" applyNumberFormat="1" applyFont="1" applyFill="1" applyBorder="1" applyAlignment="1">
      <alignment horizontal="left" vertical="center"/>
    </xf>
    <xf numFmtId="187" fontId="12" fillId="3" borderId="6" xfId="2" applyNumberFormat="1" applyFont="1" applyFill="1" applyBorder="1" applyAlignment="1">
      <alignment horizontal="center" vertical="center"/>
    </xf>
    <xf numFmtId="187" fontId="12" fillId="0" borderId="0" xfId="2" applyNumberFormat="1" applyFont="1"/>
    <xf numFmtId="187" fontId="9" fillId="0" borderId="6" xfId="2" applyNumberFormat="1" applyFont="1" applyBorder="1"/>
    <xf numFmtId="187" fontId="9" fillId="0" borderId="6" xfId="2" applyNumberFormat="1" applyFont="1" applyBorder="1" applyAlignment="1">
      <alignment horizontal="right"/>
    </xf>
    <xf numFmtId="187" fontId="9" fillId="0" borderId="0" xfId="2" applyNumberFormat="1" applyFont="1" applyAlignment="1">
      <alignment horizontal="right"/>
    </xf>
    <xf numFmtId="187" fontId="16" fillId="0" borderId="0" xfId="1" applyNumberFormat="1" applyFont="1" applyAlignment="1"/>
    <xf numFmtId="187" fontId="16" fillId="0" borderId="0" xfId="1" applyNumberFormat="1" applyFont="1"/>
    <xf numFmtId="187" fontId="17" fillId="0" borderId="0" xfId="1" applyNumberFormat="1" applyFont="1"/>
    <xf numFmtId="187" fontId="18" fillId="14" borderId="0" xfId="1" applyNumberFormat="1" applyFont="1" applyFill="1" applyAlignment="1">
      <alignment horizontal="left"/>
    </xf>
    <xf numFmtId="187" fontId="18" fillId="14" borderId="0" xfId="1" applyNumberFormat="1" applyFont="1" applyFill="1" applyAlignment="1">
      <alignment horizontal="right"/>
    </xf>
    <xf numFmtId="187" fontId="18" fillId="14" borderId="0" xfId="1" applyNumberFormat="1" applyFont="1" applyFill="1"/>
    <xf numFmtId="187" fontId="19" fillId="0" borderId="0" xfId="1" applyNumberFormat="1" applyFont="1"/>
    <xf numFmtId="187" fontId="9" fillId="0" borderId="0" xfId="1" applyNumberFormat="1" applyFont="1" applyFill="1"/>
    <xf numFmtId="187" fontId="14" fillId="2" borderId="5" xfId="2" applyNumberFormat="1" applyFont="1" applyFill="1" applyBorder="1" applyAlignment="1">
      <alignment horizontal="center" vertical="center"/>
    </xf>
    <xf numFmtId="3" fontId="10" fillId="2" borderId="6" xfId="4" applyNumberFormat="1" applyFont="1" applyFill="1" applyBorder="1" applyAlignment="1">
      <alignment horizontal="center" vertical="center" wrapText="1"/>
    </xf>
    <xf numFmtId="187" fontId="9" fillId="3" borderId="6" xfId="2" applyNumberFormat="1" applyFont="1" applyFill="1" applyBorder="1" applyAlignment="1">
      <alignment horizontal="right" vertical="center"/>
    </xf>
    <xf numFmtId="187" fontId="14" fillId="4" borderId="7" xfId="2" applyNumberFormat="1" applyFont="1" applyFill="1" applyBorder="1" applyAlignment="1">
      <alignment horizontal="left" vertical="center"/>
    </xf>
    <xf numFmtId="187" fontId="12" fillId="4" borderId="7" xfId="2" applyNumberFormat="1" applyFont="1" applyFill="1" applyBorder="1" applyAlignment="1">
      <alignment horizontal="left" vertical="center"/>
    </xf>
    <xf numFmtId="187" fontId="9" fillId="0" borderId="0" xfId="1" applyNumberFormat="1" applyFont="1"/>
    <xf numFmtId="187" fontId="14" fillId="0" borderId="7" xfId="2" applyNumberFormat="1" applyFont="1" applyBorder="1" applyAlignment="1">
      <alignment horizontal="left" vertical="center" wrapText="1"/>
    </xf>
    <xf numFmtId="187" fontId="14" fillId="0" borderId="7" xfId="5" applyNumberFormat="1" applyFont="1" applyBorder="1" applyAlignment="1">
      <alignment horizontal="left" vertical="center"/>
    </xf>
    <xf numFmtId="187" fontId="14" fillId="0" borderId="7" xfId="2" applyNumberFormat="1" applyFont="1" applyBorder="1" applyAlignment="1">
      <alignment horizontal="left" vertical="center"/>
    </xf>
    <xf numFmtId="187" fontId="14" fillId="5" borderId="7" xfId="2" applyNumberFormat="1" applyFont="1" applyFill="1" applyBorder="1" applyAlignment="1">
      <alignment horizontal="center" vertical="center"/>
    </xf>
    <xf numFmtId="187" fontId="12" fillId="0" borderId="7" xfId="2" applyNumberFormat="1" applyFont="1" applyBorder="1" applyAlignment="1">
      <alignment horizontal="left" vertical="center"/>
    </xf>
    <xf numFmtId="43" fontId="9" fillId="0" borderId="7" xfId="5" applyFont="1" applyBorder="1" applyAlignment="1">
      <alignment horizontal="left" vertical="center"/>
    </xf>
    <xf numFmtId="187" fontId="13" fillId="0" borderId="7" xfId="2" applyNumberFormat="1" applyFont="1" applyBorder="1" applyAlignment="1">
      <alignment horizontal="left" vertical="center" wrapText="1"/>
    </xf>
    <xf numFmtId="187" fontId="13" fillId="6" borderId="7" xfId="2" applyNumberFormat="1" applyFont="1" applyFill="1" applyBorder="1" applyAlignment="1">
      <alignment horizontal="left" vertical="center"/>
    </xf>
    <xf numFmtId="187" fontId="21" fillId="5" borderId="7" xfId="2" applyNumberFormat="1" applyFont="1" applyFill="1" applyBorder="1" applyAlignment="1">
      <alignment horizontal="center" vertical="center"/>
    </xf>
    <xf numFmtId="187" fontId="13" fillId="0" borderId="7" xfId="2" applyNumberFormat="1" applyFont="1" applyBorder="1" applyAlignment="1">
      <alignment horizontal="left" vertical="center"/>
    </xf>
    <xf numFmtId="187" fontId="13" fillId="5" borderId="7" xfId="2" applyNumberFormat="1" applyFont="1" applyFill="1" applyBorder="1" applyAlignment="1">
      <alignment horizontal="left" vertical="center"/>
    </xf>
    <xf numFmtId="187" fontId="13" fillId="0" borderId="7" xfId="2" applyNumberFormat="1" applyFont="1" applyFill="1" applyBorder="1" applyAlignment="1">
      <alignment horizontal="left" vertical="center"/>
    </xf>
    <xf numFmtId="187" fontId="13" fillId="0" borderId="0" xfId="1" applyNumberFormat="1" applyFont="1"/>
    <xf numFmtId="187" fontId="21" fillId="0" borderId="7" xfId="2" applyNumberFormat="1" applyFont="1" applyBorder="1" applyAlignment="1">
      <alignment horizontal="left" vertical="center"/>
    </xf>
    <xf numFmtId="187" fontId="12" fillId="0" borderId="11" xfId="2" applyNumberFormat="1" applyFont="1" applyBorder="1" applyAlignment="1">
      <alignment horizontal="right" vertical="center"/>
    </xf>
    <xf numFmtId="187" fontId="14" fillId="0" borderId="0" xfId="1" applyNumberFormat="1" applyFont="1"/>
    <xf numFmtId="187" fontId="14" fillId="7" borderId="7" xfId="2" applyNumberFormat="1" applyFont="1" applyFill="1" applyBorder="1" applyAlignment="1">
      <alignment horizontal="center" vertical="center"/>
    </xf>
    <xf numFmtId="187" fontId="14" fillId="0" borderId="12" xfId="2" applyNumberFormat="1" applyFont="1" applyBorder="1" applyAlignment="1">
      <alignment horizontal="left" vertical="center"/>
    </xf>
    <xf numFmtId="187" fontId="14" fillId="6" borderId="12" xfId="2" applyNumberFormat="1" applyFont="1" applyFill="1" applyBorder="1" applyAlignment="1">
      <alignment horizontal="left" vertical="center"/>
    </xf>
    <xf numFmtId="187" fontId="14" fillId="0" borderId="12" xfId="2" applyNumberFormat="1" applyFont="1" applyFill="1" applyBorder="1" applyAlignment="1">
      <alignment horizontal="center" vertical="center"/>
    </xf>
    <xf numFmtId="0" fontId="9" fillId="2" borderId="6" xfId="6" applyFont="1" applyFill="1" applyBorder="1" applyAlignment="1">
      <alignment horizontal="left"/>
    </xf>
    <xf numFmtId="0" fontId="14" fillId="2" borderId="6" xfId="6" applyFont="1" applyFill="1" applyBorder="1" applyAlignment="1">
      <alignment horizontal="left"/>
    </xf>
    <xf numFmtId="187" fontId="12" fillId="2" borderId="6" xfId="6" applyNumberFormat="1" applyFont="1" applyFill="1" applyBorder="1" applyAlignment="1">
      <alignment horizontal="left"/>
    </xf>
    <xf numFmtId="187" fontId="9" fillId="2" borderId="6" xfId="6" applyNumberFormat="1" applyFont="1" applyFill="1" applyBorder="1" applyAlignment="1">
      <alignment horizontal="left"/>
    </xf>
    <xf numFmtId="0" fontId="9" fillId="0" borderId="0" xfId="6" applyFont="1"/>
    <xf numFmtId="187" fontId="13" fillId="3" borderId="6" xfId="2" applyNumberFormat="1" applyFont="1" applyFill="1" applyBorder="1" applyAlignment="1">
      <alignment horizontal="left" vertical="center"/>
    </xf>
    <xf numFmtId="0" fontId="13" fillId="0" borderId="0" xfId="6" applyFont="1"/>
    <xf numFmtId="187" fontId="12" fillId="2" borderId="6" xfId="5" applyNumberFormat="1" applyFont="1" applyFill="1" applyBorder="1" applyAlignment="1">
      <alignment horizontal="left"/>
    </xf>
    <xf numFmtId="187" fontId="14" fillId="3" borderId="6" xfId="2" applyNumberFormat="1" applyFont="1" applyFill="1" applyBorder="1" applyAlignment="1">
      <alignment horizontal="left" vertical="center"/>
    </xf>
    <xf numFmtId="187" fontId="12" fillId="0" borderId="0" xfId="2" applyNumberFormat="1" applyFont="1" applyAlignment="1">
      <alignment horizontal="right"/>
    </xf>
    <xf numFmtId="187" fontId="9" fillId="5" borderId="6" xfId="1" applyNumberFormat="1" applyFont="1" applyFill="1" applyBorder="1"/>
    <xf numFmtId="187" fontId="12" fillId="0" borderId="6" xfId="2" applyNumberFormat="1" applyFont="1" applyBorder="1" applyAlignment="1">
      <alignment horizontal="right"/>
    </xf>
    <xf numFmtId="187" fontId="9" fillId="0" borderId="6" xfId="2" applyNumberFormat="1" applyFont="1" applyFill="1" applyBorder="1"/>
    <xf numFmtId="187" fontId="9" fillId="9" borderId="6" xfId="1" applyNumberFormat="1" applyFont="1" applyFill="1" applyBorder="1"/>
    <xf numFmtId="187" fontId="9" fillId="10" borderId="6" xfId="1" applyNumberFormat="1" applyFont="1" applyFill="1" applyBorder="1"/>
    <xf numFmtId="187" fontId="9" fillId="11" borderId="6" xfId="1" applyNumberFormat="1" applyFont="1" applyFill="1" applyBorder="1"/>
    <xf numFmtId="187" fontId="9" fillId="2" borderId="6" xfId="1" applyNumberFormat="1" applyFont="1" applyFill="1" applyBorder="1"/>
    <xf numFmtId="187" fontId="12" fillId="2" borderId="6" xfId="2" applyNumberFormat="1" applyFont="1" applyFill="1" applyBorder="1" applyAlignment="1">
      <alignment horizontal="right"/>
    </xf>
    <xf numFmtId="187" fontId="9" fillId="0" borderId="6" xfId="1" applyNumberFormat="1" applyFont="1" applyBorder="1" applyAlignment="1">
      <alignment horizontal="right"/>
    </xf>
    <xf numFmtId="187" fontId="9" fillId="0" borderId="6" xfId="0" applyNumberFormat="1" applyFont="1" applyBorder="1" applyAlignment="1">
      <alignment horizontal="right"/>
    </xf>
    <xf numFmtId="187" fontId="9" fillId="0" borderId="0" xfId="0" applyNumberFormat="1" applyFont="1" applyAlignment="1">
      <alignment horizontal="right"/>
    </xf>
    <xf numFmtId="187" fontId="9" fillId="12" borderId="6" xfId="1" applyNumberFormat="1" applyFont="1" applyFill="1" applyBorder="1"/>
    <xf numFmtId="187" fontId="9" fillId="13" borderId="6" xfId="1" applyNumberFormat="1" applyFont="1" applyFill="1" applyBorder="1"/>
    <xf numFmtId="187" fontId="9" fillId="2" borderId="6" xfId="1" applyNumberFormat="1" applyFont="1" applyFill="1" applyBorder="1" applyAlignment="1">
      <alignment horizontal="right"/>
    </xf>
    <xf numFmtId="187" fontId="9" fillId="2" borderId="6" xfId="0" applyNumberFormat="1" applyFont="1" applyFill="1" applyBorder="1"/>
    <xf numFmtId="187" fontId="9" fillId="0" borderId="6" xfId="1" applyNumberFormat="1" applyFont="1" applyBorder="1"/>
    <xf numFmtId="187" fontId="12" fillId="0" borderId="0" xfId="1" applyNumberFormat="1" applyFont="1" applyAlignment="1">
      <alignment horizontal="left"/>
    </xf>
    <xf numFmtId="187" fontId="9" fillId="0" borderId="0" xfId="1" applyNumberFormat="1" applyFont="1" applyAlignment="1">
      <alignment horizontal="right"/>
    </xf>
    <xf numFmtId="187" fontId="18" fillId="14" borderId="19" xfId="2" applyNumberFormat="1" applyFont="1" applyFill="1" applyBorder="1" applyAlignment="1"/>
    <xf numFmtId="187" fontId="18" fillId="14" borderId="0" xfId="2" applyNumberFormat="1" applyFont="1" applyFill="1" applyAlignment="1">
      <alignment horizontal="right"/>
    </xf>
    <xf numFmtId="187" fontId="18" fillId="14" borderId="0" xfId="2" applyNumberFormat="1" applyFont="1" applyFill="1" applyAlignment="1">
      <alignment horizontal="left"/>
    </xf>
    <xf numFmtId="187" fontId="18" fillId="14" borderId="0" xfId="2" applyNumberFormat="1" applyFont="1" applyFill="1" applyAlignment="1">
      <alignment horizontal="center"/>
    </xf>
    <xf numFmtId="187" fontId="22" fillId="14" borderId="0" xfId="2" applyNumberFormat="1" applyFont="1" applyFill="1"/>
    <xf numFmtId="187" fontId="23" fillId="0" borderId="0" xfId="2" applyNumberFormat="1" applyFont="1"/>
    <xf numFmtId="3" fontId="8" fillId="0" borderId="7" xfId="4" applyNumberFormat="1" applyFont="1" applyBorder="1" applyAlignment="1">
      <alignment horizontal="left" vertical="center"/>
    </xf>
    <xf numFmtId="187" fontId="8" fillId="0" borderId="7" xfId="2" applyNumberFormat="1" applyFont="1" applyBorder="1" applyAlignment="1">
      <alignment horizontal="center" vertical="center"/>
    </xf>
    <xf numFmtId="187" fontId="8" fillId="0" borderId="7" xfId="2" applyNumberFormat="1" applyFont="1" applyBorder="1" applyAlignment="1">
      <alignment horizontal="left" vertical="center"/>
    </xf>
    <xf numFmtId="3" fontId="8" fillId="0" borderId="7" xfId="4" applyNumberFormat="1" applyFont="1" applyBorder="1" applyAlignment="1">
      <alignment horizontal="left"/>
    </xf>
    <xf numFmtId="187" fontId="8" fillId="7" borderId="7" xfId="2" applyNumberFormat="1" applyFont="1" applyFill="1" applyBorder="1" applyAlignment="1">
      <alignment horizontal="center" vertical="center"/>
    </xf>
    <xf numFmtId="187" fontId="9" fillId="0" borderId="11" xfId="2" applyNumberFormat="1" applyFont="1" applyBorder="1" applyAlignment="1">
      <alignment horizontal="right" vertical="center"/>
    </xf>
    <xf numFmtId="187" fontId="8" fillId="0" borderId="7" xfId="2" applyNumberFormat="1" applyFont="1" applyFill="1" applyBorder="1" applyAlignment="1">
      <alignment horizontal="center" vertical="center"/>
    </xf>
    <xf numFmtId="187" fontId="23" fillId="0" borderId="12" xfId="2" applyNumberFormat="1" applyFont="1" applyBorder="1" applyAlignment="1">
      <alignment horizontal="left" vertical="center"/>
    </xf>
    <xf numFmtId="187" fontId="23" fillId="6" borderId="12" xfId="2" applyNumberFormat="1" applyFont="1" applyFill="1" applyBorder="1" applyAlignment="1">
      <alignment horizontal="center" vertical="center"/>
    </xf>
    <xf numFmtId="187" fontId="23" fillId="6" borderId="12" xfId="2" applyNumberFormat="1" applyFont="1" applyFill="1" applyBorder="1" applyAlignment="1">
      <alignment horizontal="left" vertical="center"/>
    </xf>
    <xf numFmtId="187" fontId="24" fillId="7" borderId="7" xfId="2" applyNumberFormat="1" applyFont="1" applyFill="1" applyBorder="1" applyAlignment="1">
      <alignment horizontal="center" vertical="center"/>
    </xf>
    <xf numFmtId="187" fontId="25" fillId="7" borderId="7" xfId="2" applyNumberFormat="1" applyFont="1" applyFill="1" applyBorder="1" applyAlignment="1">
      <alignment horizontal="center" vertical="center"/>
    </xf>
    <xf numFmtId="187" fontId="23" fillId="0" borderId="12" xfId="2" applyNumberFormat="1" applyFont="1" applyFill="1" applyBorder="1" applyAlignment="1">
      <alignment horizontal="center" vertical="center"/>
    </xf>
    <xf numFmtId="0" fontId="8" fillId="0" borderId="0" xfId="6" applyFont="1"/>
    <xf numFmtId="187" fontId="9" fillId="2" borderId="6" xfId="2" applyNumberFormat="1" applyFont="1" applyFill="1" applyBorder="1" applyAlignment="1">
      <alignment horizontal="right"/>
    </xf>
    <xf numFmtId="187" fontId="8" fillId="0" borderId="0" xfId="2" applyNumberFormat="1" applyFont="1"/>
    <xf numFmtId="187" fontId="8" fillId="0" borderId="0" xfId="2" applyNumberFormat="1" applyFont="1" applyFill="1"/>
    <xf numFmtId="187" fontId="18" fillId="14" borderId="19" xfId="2" applyNumberFormat="1" applyFont="1" applyFill="1" applyBorder="1" applyAlignment="1">
      <alignment horizontal="left"/>
    </xf>
    <xf numFmtId="187" fontId="9" fillId="3" borderId="6" xfId="2" applyNumberFormat="1" applyFont="1" applyFill="1" applyBorder="1" applyAlignment="1">
      <alignment horizontal="left" vertical="top" wrapText="1"/>
    </xf>
    <xf numFmtId="187" fontId="9" fillId="3" borderId="6" xfId="2" applyNumberFormat="1" applyFont="1" applyFill="1" applyBorder="1" applyAlignment="1">
      <alignment horizontal="center" vertical="top"/>
    </xf>
    <xf numFmtId="187" fontId="9" fillId="3" borderId="6" xfId="2" applyNumberFormat="1" applyFont="1" applyFill="1" applyBorder="1" applyAlignment="1">
      <alignment horizontal="left" vertical="top"/>
    </xf>
    <xf numFmtId="49" fontId="13" fillId="3" borderId="6" xfId="2" applyNumberFormat="1" applyFont="1" applyFill="1" applyBorder="1" applyAlignment="1">
      <alignment horizontal="left" vertical="center"/>
    </xf>
    <xf numFmtId="49" fontId="9" fillId="4" borderId="7" xfId="2" applyNumberFormat="1" applyFont="1" applyFill="1" applyBorder="1" applyAlignment="1">
      <alignment horizontal="left" vertical="center"/>
    </xf>
    <xf numFmtId="49" fontId="8" fillId="0" borderId="7" xfId="2" applyNumberFormat="1" applyFont="1" applyBorder="1" applyAlignment="1">
      <alignment horizontal="left" vertical="center"/>
    </xf>
    <xf numFmtId="49" fontId="8" fillId="0" borderId="7" xfId="2" applyNumberFormat="1" applyFont="1" applyBorder="1" applyAlignment="1">
      <alignment horizontal="left" vertical="center" wrapText="1"/>
    </xf>
    <xf numFmtId="187" fontId="25" fillId="6" borderId="7" xfId="2" applyNumberFormat="1" applyFont="1" applyFill="1" applyBorder="1" applyAlignment="1">
      <alignment horizontal="center" vertical="center"/>
    </xf>
    <xf numFmtId="49" fontId="25" fillId="6" borderId="7" xfId="2" applyNumberFormat="1" applyFont="1" applyFill="1" applyBorder="1" applyAlignment="1">
      <alignment horizontal="left" vertical="center" wrapText="1"/>
    </xf>
    <xf numFmtId="187" fontId="25" fillId="0" borderId="7" xfId="2" applyNumberFormat="1" applyFont="1" applyFill="1" applyBorder="1" applyAlignment="1">
      <alignment horizontal="center" vertical="center"/>
    </xf>
    <xf numFmtId="187" fontId="23" fillId="0" borderId="7" xfId="2" applyNumberFormat="1" applyFont="1" applyFill="1" applyBorder="1" applyAlignment="1">
      <alignment horizontal="center" vertical="center"/>
    </xf>
    <xf numFmtId="49" fontId="25" fillId="6" borderId="7" xfId="2" applyNumberFormat="1" applyFont="1" applyFill="1" applyBorder="1" applyAlignment="1">
      <alignment horizontal="left" vertical="center"/>
    </xf>
    <xf numFmtId="187" fontId="25" fillId="6" borderId="12" xfId="2" applyNumberFormat="1" applyFont="1" applyFill="1" applyBorder="1" applyAlignment="1">
      <alignment horizontal="center" vertical="center"/>
    </xf>
    <xf numFmtId="49" fontId="25" fillId="6" borderId="12" xfId="2" applyNumberFormat="1" applyFont="1" applyFill="1" applyBorder="1" applyAlignment="1">
      <alignment horizontal="left" vertical="center"/>
    </xf>
    <xf numFmtId="187" fontId="25" fillId="0" borderId="12" xfId="2" applyNumberFormat="1" applyFont="1" applyFill="1" applyBorder="1" applyAlignment="1">
      <alignment horizontal="center" vertical="center"/>
    </xf>
    <xf numFmtId="0" fontId="12" fillId="2" borderId="6" xfId="6" applyFont="1" applyFill="1" applyBorder="1" applyAlignment="1">
      <alignment horizontal="left"/>
    </xf>
    <xf numFmtId="49" fontId="12" fillId="2" borderId="6" xfId="6" applyNumberFormat="1" applyFont="1" applyFill="1" applyBorder="1" applyAlignment="1">
      <alignment horizontal="left"/>
    </xf>
    <xf numFmtId="0" fontId="12" fillId="2" borderId="6" xfId="6" applyFont="1" applyFill="1" applyBorder="1" applyAlignment="1">
      <alignment horizontal="center"/>
    </xf>
    <xf numFmtId="187" fontId="12" fillId="2" borderId="6" xfId="2" applyNumberFormat="1" applyFont="1" applyFill="1" applyBorder="1" applyAlignment="1">
      <alignment horizontal="left"/>
    </xf>
    <xf numFmtId="49" fontId="12" fillId="3" borderId="6" xfId="2" applyNumberFormat="1" applyFont="1" applyFill="1" applyBorder="1" applyAlignment="1">
      <alignment horizontal="left" vertical="center"/>
    </xf>
    <xf numFmtId="0" fontId="9" fillId="0" borderId="0" xfId="6" applyFont="1" applyAlignment="1">
      <alignment horizontal="left"/>
    </xf>
    <xf numFmtId="0" fontId="12" fillId="0" borderId="0" xfId="6" applyFont="1" applyAlignment="1">
      <alignment horizontal="left"/>
    </xf>
    <xf numFmtId="49" fontId="12" fillId="0" borderId="0" xfId="6" applyNumberFormat="1" applyFont="1" applyAlignment="1">
      <alignment horizontal="left"/>
    </xf>
    <xf numFmtId="0" fontId="12" fillId="0" borderId="0" xfId="6" applyFont="1" applyAlignment="1">
      <alignment horizontal="center"/>
    </xf>
    <xf numFmtId="187" fontId="12" fillId="0" borderId="0" xfId="6" applyNumberFormat="1" applyFont="1" applyAlignment="1">
      <alignment horizontal="left"/>
    </xf>
    <xf numFmtId="0" fontId="2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87" fontId="9" fillId="5" borderId="6" xfId="1" applyNumberFormat="1" applyFont="1" applyFill="1" applyBorder="1" applyAlignment="1">
      <alignment vertical="center"/>
    </xf>
    <xf numFmtId="187" fontId="25" fillId="0" borderId="6" xfId="2" applyNumberFormat="1" applyFont="1" applyBorder="1" applyAlignment="1">
      <alignment vertical="center" wrapText="1"/>
    </xf>
    <xf numFmtId="187" fontId="25" fillId="0" borderId="6" xfId="2" applyNumberFormat="1" applyFont="1" applyBorder="1" applyAlignment="1">
      <alignment horizontal="right" vertical="center" wrapText="1"/>
    </xf>
    <xf numFmtId="187" fontId="25" fillId="0" borderId="6" xfId="2" applyNumberFormat="1" applyFont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187" fontId="9" fillId="9" borderId="6" xfId="1" applyNumberFormat="1" applyFont="1" applyFill="1" applyBorder="1" applyAlignment="1">
      <alignment vertical="center"/>
    </xf>
    <xf numFmtId="187" fontId="9" fillId="10" borderId="6" xfId="1" applyNumberFormat="1" applyFont="1" applyFill="1" applyBorder="1" applyAlignment="1">
      <alignment vertical="center"/>
    </xf>
    <xf numFmtId="187" fontId="9" fillId="11" borderId="6" xfId="1" applyNumberFormat="1" applyFont="1" applyFill="1" applyBorder="1" applyAlignment="1">
      <alignment vertical="center"/>
    </xf>
    <xf numFmtId="187" fontId="9" fillId="2" borderId="6" xfId="1" applyNumberFormat="1" applyFont="1" applyFill="1" applyBorder="1" applyAlignment="1">
      <alignment vertical="center"/>
    </xf>
    <xf numFmtId="187" fontId="25" fillId="0" borderId="0" xfId="2" applyNumberFormat="1" applyFont="1" applyBorder="1" applyAlignment="1">
      <alignment horizontal="right" vertical="center" wrapText="1"/>
    </xf>
    <xf numFmtId="187" fontId="25" fillId="0" borderId="0" xfId="2" applyNumberFormat="1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187" fontId="15" fillId="0" borderId="0" xfId="2" applyNumberFormat="1" applyFont="1" applyFill="1" applyBorder="1" applyAlignment="1">
      <alignment horizontal="center" vertical="center"/>
    </xf>
    <xf numFmtId="187" fontId="9" fillId="0" borderId="0" xfId="1" applyNumberFormat="1" applyFont="1" applyFill="1" applyBorder="1" applyAlignment="1">
      <alignment vertical="center"/>
    </xf>
    <xf numFmtId="187" fontId="13" fillId="2" borderId="6" xfId="2" applyNumberFormat="1" applyFont="1" applyFill="1" applyBorder="1" applyAlignment="1">
      <alignment horizontal="left" wrapText="1"/>
    </xf>
    <xf numFmtId="187" fontId="26" fillId="2" borderId="2" xfId="1" applyNumberFormat="1" applyFont="1" applyFill="1" applyBorder="1" applyAlignment="1">
      <alignment vertical="center"/>
    </xf>
    <xf numFmtId="187" fontId="26" fillId="2" borderId="3" xfId="1" applyNumberFormat="1" applyFont="1" applyFill="1" applyBorder="1" applyAlignment="1">
      <alignment vertical="center"/>
    </xf>
    <xf numFmtId="187" fontId="26" fillId="2" borderId="4" xfId="1" applyNumberFormat="1" applyFont="1" applyFill="1" applyBorder="1" applyAlignment="1">
      <alignment vertical="center"/>
    </xf>
    <xf numFmtId="187" fontId="27" fillId="0" borderId="0" xfId="1" applyNumberFormat="1" applyFont="1" applyFill="1"/>
    <xf numFmtId="187" fontId="26" fillId="2" borderId="5" xfId="1" applyNumberFormat="1" applyFont="1" applyFill="1" applyBorder="1" applyAlignment="1">
      <alignment horizontal="center" vertical="center"/>
    </xf>
    <xf numFmtId="187" fontId="28" fillId="2" borderId="6" xfId="1" applyNumberFormat="1" applyFont="1" applyFill="1" applyBorder="1" applyAlignment="1">
      <alignment horizontal="center" vertical="center"/>
    </xf>
    <xf numFmtId="187" fontId="27" fillId="2" borderId="6" xfId="1" applyNumberFormat="1" applyFont="1" applyFill="1" applyBorder="1" applyAlignment="1">
      <alignment horizontal="center" vertical="center"/>
    </xf>
    <xf numFmtId="187" fontId="26" fillId="2" borderId="6" xfId="1" applyNumberFormat="1" applyFont="1" applyFill="1" applyBorder="1" applyAlignment="1">
      <alignment horizontal="center" vertical="center"/>
    </xf>
    <xf numFmtId="3" fontId="26" fillId="2" borderId="6" xfId="4" applyNumberFormat="1" applyFont="1" applyFill="1" applyBorder="1" applyAlignment="1">
      <alignment horizontal="center" vertical="center" wrapText="1"/>
    </xf>
    <xf numFmtId="187" fontId="4" fillId="2" borderId="6" xfId="1" applyNumberFormat="1" applyFont="1" applyFill="1" applyBorder="1" applyAlignment="1">
      <alignment horizontal="center" vertical="center" wrapText="1"/>
    </xf>
    <xf numFmtId="187" fontId="26" fillId="2" borderId="6" xfId="1" applyNumberFormat="1" applyFont="1" applyFill="1" applyBorder="1" applyAlignment="1">
      <alignment horizontal="center" vertical="center" wrapText="1"/>
    </xf>
    <xf numFmtId="187" fontId="27" fillId="2" borderId="6" xfId="1" applyNumberFormat="1" applyFont="1" applyFill="1" applyBorder="1" applyAlignment="1">
      <alignment horizontal="center" vertical="center" wrapText="1"/>
    </xf>
    <xf numFmtId="187" fontId="27" fillId="0" borderId="0" xfId="1" applyNumberFormat="1" applyFont="1" applyFill="1" applyAlignment="1">
      <alignment horizontal="center" vertical="center"/>
    </xf>
    <xf numFmtId="187" fontId="13" fillId="3" borderId="6" xfId="1" applyNumberFormat="1" applyFont="1" applyFill="1" applyBorder="1" applyAlignment="1">
      <alignment horizontal="center" vertical="center"/>
    </xf>
    <xf numFmtId="187" fontId="13" fillId="3" borderId="6" xfId="1" applyNumberFormat="1" applyFont="1" applyFill="1" applyBorder="1" applyAlignment="1">
      <alignment horizontal="left" vertical="center"/>
    </xf>
    <xf numFmtId="187" fontId="13" fillId="3" borderId="6" xfId="1" applyNumberFormat="1" applyFont="1" applyFill="1" applyBorder="1" applyAlignment="1">
      <alignment horizontal="right" vertical="center"/>
    </xf>
    <xf numFmtId="187" fontId="13" fillId="0" borderId="0" xfId="1" applyNumberFormat="1" applyFont="1" applyFill="1"/>
    <xf numFmtId="187" fontId="9" fillId="4" borderId="7" xfId="1" applyNumberFormat="1" applyFont="1" applyFill="1" applyBorder="1" applyAlignment="1">
      <alignment horizontal="left" vertical="center"/>
    </xf>
    <xf numFmtId="187" fontId="8" fillId="0" borderId="7" xfId="1" applyNumberFormat="1" applyFont="1" applyBorder="1" applyAlignment="1">
      <alignment horizontal="left" vertical="center"/>
    </xf>
    <xf numFmtId="187" fontId="8" fillId="0" borderId="7" xfId="1" applyNumberFormat="1" applyFont="1" applyBorder="1" applyAlignment="1">
      <alignment horizontal="left" vertical="top" wrapText="1"/>
    </xf>
    <xf numFmtId="187" fontId="6" fillId="0" borderId="7" xfId="1" applyNumberFormat="1" applyFont="1" applyBorder="1" applyAlignment="1">
      <alignment horizontal="center" vertical="top" wrapText="1"/>
    </xf>
    <xf numFmtId="187" fontId="8" fillId="0" borderId="7" xfId="1" applyNumberFormat="1" applyFont="1" applyBorder="1" applyAlignment="1">
      <alignment horizontal="left" vertical="top"/>
    </xf>
    <xf numFmtId="187" fontId="8" fillId="0" borderId="7" xfId="1" applyNumberFormat="1" applyFont="1" applyBorder="1" applyAlignment="1">
      <alignment horizontal="center" vertical="top"/>
    </xf>
    <xf numFmtId="187" fontId="9" fillId="0" borderId="0" xfId="1" applyNumberFormat="1" applyFont="1" applyAlignment="1">
      <alignment vertical="top"/>
    </xf>
    <xf numFmtId="187" fontId="23" fillId="0" borderId="7" xfId="1" applyNumberFormat="1" applyFont="1" applyBorder="1" applyAlignment="1">
      <alignment horizontal="left" vertical="center"/>
    </xf>
    <xf numFmtId="187" fontId="23" fillId="6" borderId="7" xfId="1" applyNumberFormat="1" applyFont="1" applyFill="1" applyBorder="1" applyAlignment="1">
      <alignment horizontal="center" vertical="center"/>
    </xf>
    <xf numFmtId="187" fontId="23" fillId="6" borderId="7" xfId="1" applyNumberFormat="1" applyFont="1" applyFill="1" applyBorder="1" applyAlignment="1">
      <alignment horizontal="left" vertical="center"/>
    </xf>
    <xf numFmtId="187" fontId="8" fillId="7" borderId="7" xfId="1" applyNumberFormat="1" applyFont="1" applyFill="1" applyBorder="1" applyAlignment="1">
      <alignment horizontal="center" vertical="center"/>
    </xf>
    <xf numFmtId="187" fontId="13" fillId="0" borderId="11" xfId="1" applyNumberFormat="1" applyFont="1" applyBorder="1" applyAlignment="1">
      <alignment horizontal="right" vertical="center"/>
    </xf>
    <xf numFmtId="187" fontId="23" fillId="0" borderId="7" xfId="1" applyNumberFormat="1" applyFont="1" applyFill="1" applyBorder="1" applyAlignment="1">
      <alignment horizontal="center" vertical="center"/>
    </xf>
    <xf numFmtId="187" fontId="24" fillId="7" borderId="7" xfId="1" applyNumberFormat="1" applyFont="1" applyFill="1" applyBorder="1" applyAlignment="1">
      <alignment horizontal="center" vertical="center"/>
    </xf>
    <xf numFmtId="0" fontId="9" fillId="2" borderId="6" xfId="6" applyFont="1" applyFill="1" applyBorder="1" applyAlignment="1">
      <alignment horizontal="center"/>
    </xf>
    <xf numFmtId="187" fontId="9" fillId="3" borderId="6" xfId="1" applyNumberFormat="1" applyFont="1" applyFill="1" applyBorder="1" applyAlignment="1">
      <alignment horizontal="left" vertical="center"/>
    </xf>
    <xf numFmtId="187" fontId="9" fillId="3" borderId="6" xfId="1" applyNumberFormat="1" applyFont="1" applyFill="1" applyBorder="1" applyAlignment="1">
      <alignment horizontal="center" vertical="center"/>
    </xf>
    <xf numFmtId="187" fontId="9" fillId="2" borderId="6" xfId="6" applyNumberFormat="1" applyFont="1" applyFill="1" applyBorder="1" applyAlignment="1">
      <alignment horizontal="center"/>
    </xf>
    <xf numFmtId="187" fontId="9" fillId="2" borderId="6" xfId="1" applyNumberFormat="1" applyFont="1" applyFill="1" applyBorder="1" applyAlignment="1">
      <alignment horizontal="center"/>
    </xf>
    <xf numFmtId="187" fontId="7" fillId="0" borderId="0" xfId="1" applyNumberFormat="1" applyFont="1"/>
    <xf numFmtId="187" fontId="7" fillId="0" borderId="0" xfId="1" applyNumberFormat="1" applyFont="1" applyAlignment="1">
      <alignment horizontal="left"/>
    </xf>
    <xf numFmtId="187" fontId="27" fillId="0" borderId="0" xfId="1" applyNumberFormat="1" applyFont="1" applyAlignment="1">
      <alignment horizontal="right"/>
    </xf>
    <xf numFmtId="187" fontId="7" fillId="0" borderId="0" xfId="1" applyNumberFormat="1" applyFont="1" applyFill="1"/>
    <xf numFmtId="187" fontId="25" fillId="0" borderId="7" xfId="2" applyNumberFormat="1" applyFont="1" applyBorder="1" applyAlignment="1">
      <alignment horizontal="left" vertical="center" wrapText="1"/>
    </xf>
    <xf numFmtId="187" fontId="23" fillId="6" borderId="7" xfId="2" applyNumberFormat="1" applyFont="1" applyFill="1" applyBorder="1" applyAlignment="1">
      <alignment horizontal="center" vertical="center"/>
    </xf>
    <xf numFmtId="187" fontId="23" fillId="6" borderId="7" xfId="2" applyNumberFormat="1" applyFont="1" applyFill="1" applyBorder="1" applyAlignment="1">
      <alignment horizontal="left" vertical="center"/>
    </xf>
    <xf numFmtId="187" fontId="13" fillId="0" borderId="11" xfId="2" applyNumberFormat="1" applyFont="1" applyBorder="1" applyAlignment="1">
      <alignment horizontal="right" vertical="center"/>
    </xf>
    <xf numFmtId="0" fontId="6" fillId="0" borderId="0" xfId="6" applyFont="1"/>
    <xf numFmtId="187" fontId="8" fillId="3" borderId="6" xfId="2" applyNumberFormat="1" applyFont="1" applyFill="1" applyBorder="1" applyAlignment="1">
      <alignment horizontal="left" vertical="center"/>
    </xf>
    <xf numFmtId="187" fontId="9" fillId="2" borderId="6" xfId="1" applyNumberFormat="1" applyFont="1" applyFill="1" applyBorder="1" applyAlignment="1">
      <alignment horizontal="left"/>
    </xf>
    <xf numFmtId="187" fontId="25" fillId="0" borderId="7" xfId="7" applyNumberFormat="1" applyFont="1" applyBorder="1" applyAlignment="1">
      <alignment horizontal="left" vertical="center" wrapText="1"/>
    </xf>
    <xf numFmtId="187" fontId="29" fillId="6" borderId="7" xfId="2" applyNumberFormat="1" applyFont="1" applyFill="1" applyBorder="1" applyAlignment="1">
      <alignment horizontal="center" vertical="center"/>
    </xf>
    <xf numFmtId="187" fontId="12" fillId="0" borderId="0" xfId="2" applyNumberFormat="1" applyFont="1" applyAlignment="1">
      <alignment wrapText="1"/>
    </xf>
    <xf numFmtId="187" fontId="25" fillId="6" borderId="7" xfId="2" applyNumberFormat="1" applyFont="1" applyFill="1" applyBorder="1" applyAlignment="1">
      <alignment horizontal="left" vertical="center"/>
    </xf>
    <xf numFmtId="187" fontId="25" fillId="6" borderId="12" xfId="2" applyNumberFormat="1" applyFont="1" applyFill="1" applyBorder="1" applyAlignment="1">
      <alignment horizontal="left" vertical="center"/>
    </xf>
    <xf numFmtId="187" fontId="23" fillId="0" borderId="7" xfId="2" applyNumberFormat="1" applyFont="1" applyBorder="1" applyAlignment="1">
      <alignment horizontal="left" vertical="center"/>
    </xf>
    <xf numFmtId="187" fontId="8" fillId="0" borderId="0" xfId="1" applyNumberFormat="1" applyFont="1"/>
    <xf numFmtId="187" fontId="8" fillId="0" borderId="7" xfId="1" applyNumberFormat="1" applyFont="1" applyBorder="1" applyAlignment="1">
      <alignment horizontal="left" vertical="center" wrapText="1"/>
    </xf>
    <xf numFmtId="187" fontId="30" fillId="0" borderId="0" xfId="1" applyNumberFormat="1" applyFont="1" applyAlignment="1"/>
    <xf numFmtId="187" fontId="31" fillId="2" borderId="2" xfId="3" applyNumberFormat="1" applyFont="1" applyFill="1" applyBorder="1" applyAlignment="1">
      <alignment vertical="center"/>
    </xf>
    <xf numFmtId="187" fontId="31" fillId="2" borderId="3" xfId="3" applyNumberFormat="1" applyFont="1" applyFill="1" applyBorder="1" applyAlignment="1">
      <alignment vertical="center"/>
    </xf>
    <xf numFmtId="187" fontId="31" fillId="2" borderId="4" xfId="3" applyNumberFormat="1" applyFont="1" applyFill="1" applyBorder="1" applyAlignment="1">
      <alignment vertical="center"/>
    </xf>
    <xf numFmtId="187" fontId="34" fillId="0" borderId="0" xfId="1" applyNumberFormat="1" applyFont="1" applyFill="1"/>
    <xf numFmtId="187" fontId="32" fillId="2" borderId="5" xfId="2" applyNumberFormat="1" applyFont="1" applyFill="1" applyBorder="1" applyAlignment="1">
      <alignment horizontal="center" vertical="center"/>
    </xf>
    <xf numFmtId="187" fontId="35" fillId="2" borderId="6" xfId="3" applyNumberFormat="1" applyFont="1" applyFill="1" applyBorder="1" applyAlignment="1">
      <alignment horizontal="center" vertical="center"/>
    </xf>
    <xf numFmtId="187" fontId="34" fillId="2" borderId="6" xfId="3" applyNumberFormat="1" applyFont="1" applyFill="1" applyBorder="1" applyAlignment="1">
      <alignment horizontal="center" vertical="center"/>
    </xf>
    <xf numFmtId="187" fontId="31" fillId="2" borderId="6" xfId="3" applyNumberFormat="1" applyFont="1" applyFill="1" applyBorder="1" applyAlignment="1">
      <alignment horizontal="center" vertical="center"/>
    </xf>
    <xf numFmtId="3" fontId="31" fillId="2" borderId="6" xfId="4" applyNumberFormat="1" applyFont="1" applyFill="1" applyBorder="1" applyAlignment="1">
      <alignment horizontal="center" vertical="center" wrapText="1"/>
    </xf>
    <xf numFmtId="187" fontId="33" fillId="2" borderId="6" xfId="3" applyNumberFormat="1" applyFont="1" applyFill="1" applyBorder="1" applyAlignment="1">
      <alignment horizontal="center" vertical="center" wrapText="1"/>
    </xf>
    <xf numFmtId="187" fontId="31" fillId="2" borderId="6" xfId="3" applyNumberFormat="1" applyFont="1" applyFill="1" applyBorder="1" applyAlignment="1">
      <alignment horizontal="center" vertical="center" wrapText="1"/>
    </xf>
    <xf numFmtId="187" fontId="34" fillId="2" borderId="6" xfId="3" applyNumberFormat="1" applyFont="1" applyFill="1" applyBorder="1" applyAlignment="1">
      <alignment horizontal="center" vertical="center" wrapText="1"/>
    </xf>
    <xf numFmtId="187" fontId="34" fillId="0" borderId="0" xfId="1" applyNumberFormat="1" applyFont="1" applyFill="1" applyAlignment="1">
      <alignment horizontal="center" vertical="center"/>
    </xf>
    <xf numFmtId="3" fontId="31" fillId="2" borderId="2" xfId="4" applyNumberFormat="1" applyFont="1" applyFill="1" applyBorder="1" applyAlignment="1">
      <alignment horizontal="center" vertical="center"/>
    </xf>
    <xf numFmtId="3" fontId="31" fillId="2" borderId="3" xfId="4" applyNumberFormat="1" applyFont="1" applyFill="1" applyBorder="1" applyAlignment="1">
      <alignment horizontal="center" vertical="center"/>
    </xf>
    <xf numFmtId="3" fontId="31" fillId="2" borderId="4" xfId="4" applyNumberFormat="1" applyFont="1" applyFill="1" applyBorder="1" applyAlignment="1">
      <alignment horizontal="center" vertical="center"/>
    </xf>
    <xf numFmtId="187" fontId="20" fillId="0" borderId="8" xfId="2" applyNumberFormat="1" applyFont="1" applyBorder="1" applyAlignment="1">
      <alignment horizontal="center" vertical="center"/>
    </xf>
    <xf numFmtId="187" fontId="20" fillId="0" borderId="9" xfId="2" applyNumberFormat="1" applyFont="1" applyBorder="1" applyAlignment="1">
      <alignment horizontal="center" vertical="center"/>
    </xf>
    <xf numFmtId="187" fontId="20" fillId="0" borderId="10" xfId="2" applyNumberFormat="1" applyFont="1" applyBorder="1" applyAlignment="1">
      <alignment horizontal="center" vertical="center"/>
    </xf>
    <xf numFmtId="187" fontId="34" fillId="2" borderId="2" xfId="3" applyNumberFormat="1" applyFont="1" applyFill="1" applyBorder="1" applyAlignment="1">
      <alignment horizontal="center"/>
    </xf>
    <xf numFmtId="187" fontId="34" fillId="2" borderId="3" xfId="3" applyNumberFormat="1" applyFont="1" applyFill="1" applyBorder="1" applyAlignment="1">
      <alignment horizontal="center"/>
    </xf>
    <xf numFmtId="187" fontId="34" fillId="2" borderId="4" xfId="3" applyNumberFormat="1" applyFont="1" applyFill="1" applyBorder="1" applyAlignment="1">
      <alignment horizontal="center"/>
    </xf>
    <xf numFmtId="187" fontId="31" fillId="2" borderId="2" xfId="3" applyNumberFormat="1" applyFont="1" applyFill="1" applyBorder="1" applyAlignment="1">
      <alignment horizontal="center"/>
    </xf>
    <xf numFmtId="187" fontId="31" fillId="2" borderId="3" xfId="3" applyNumberFormat="1" applyFont="1" applyFill="1" applyBorder="1" applyAlignment="1">
      <alignment horizontal="center"/>
    </xf>
    <xf numFmtId="187" fontId="31" fillId="2" borderId="4" xfId="3" applyNumberFormat="1" applyFont="1" applyFill="1" applyBorder="1" applyAlignment="1">
      <alignment horizontal="center"/>
    </xf>
    <xf numFmtId="187" fontId="18" fillId="14" borderId="0" xfId="1" applyNumberFormat="1" applyFont="1" applyFill="1" applyAlignment="1">
      <alignment horizontal="left"/>
    </xf>
    <xf numFmtId="187" fontId="31" fillId="2" borderId="1" xfId="2" applyNumberFormat="1" applyFont="1" applyFill="1" applyBorder="1" applyAlignment="1">
      <alignment horizontal="center" vertical="center"/>
    </xf>
    <xf numFmtId="187" fontId="31" fillId="2" borderId="5" xfId="2" applyNumberFormat="1" applyFont="1" applyFill="1" applyBorder="1" applyAlignment="1">
      <alignment horizontal="center" vertical="center"/>
    </xf>
    <xf numFmtId="187" fontId="32" fillId="2" borderId="2" xfId="2" applyNumberFormat="1" applyFont="1" applyFill="1" applyBorder="1" applyAlignment="1">
      <alignment horizontal="center" vertical="center"/>
    </xf>
    <xf numFmtId="187" fontId="32" fillId="2" borderId="3" xfId="2" applyNumberFormat="1" applyFont="1" applyFill="1" applyBorder="1" applyAlignment="1">
      <alignment horizontal="center" vertical="center"/>
    </xf>
    <xf numFmtId="187" fontId="32" fillId="2" borderId="4" xfId="2" applyNumberFormat="1" applyFont="1" applyFill="1" applyBorder="1" applyAlignment="1">
      <alignment horizontal="center" vertical="center"/>
    </xf>
    <xf numFmtId="187" fontId="33" fillId="2" borderId="1" xfId="2" applyNumberFormat="1" applyFont="1" applyFill="1" applyBorder="1" applyAlignment="1">
      <alignment horizontal="center" vertical="center"/>
    </xf>
    <xf numFmtId="187" fontId="33" fillId="2" borderId="5" xfId="2" applyNumberFormat="1" applyFont="1" applyFill="1" applyBorder="1" applyAlignment="1">
      <alignment horizontal="center" vertical="center"/>
    </xf>
    <xf numFmtId="187" fontId="31" fillId="2" borderId="2" xfId="3" applyNumberFormat="1" applyFont="1" applyFill="1" applyBorder="1" applyAlignment="1">
      <alignment horizontal="center" vertical="center"/>
    </xf>
    <xf numFmtId="187" fontId="31" fillId="2" borderId="3" xfId="3" applyNumberFormat="1" applyFont="1" applyFill="1" applyBorder="1" applyAlignment="1">
      <alignment horizontal="center" vertical="center"/>
    </xf>
    <xf numFmtId="187" fontId="31" fillId="2" borderId="4" xfId="3" applyNumberFormat="1" applyFont="1" applyFill="1" applyBorder="1" applyAlignment="1">
      <alignment horizontal="center" vertical="center"/>
    </xf>
    <xf numFmtId="187" fontId="15" fillId="8" borderId="13" xfId="1" applyNumberFormat="1" applyFont="1" applyFill="1" applyBorder="1" applyAlignment="1">
      <alignment horizontal="center" vertical="center" wrapText="1"/>
    </xf>
    <xf numFmtId="187" fontId="15" fillId="8" borderId="14" xfId="1" applyNumberFormat="1" applyFont="1" applyFill="1" applyBorder="1" applyAlignment="1">
      <alignment horizontal="center" vertical="center" wrapText="1"/>
    </xf>
    <xf numFmtId="187" fontId="15" fillId="8" borderId="15" xfId="1" applyNumberFormat="1" applyFont="1" applyFill="1" applyBorder="1" applyAlignment="1">
      <alignment horizontal="center" vertical="center" wrapText="1"/>
    </xf>
    <xf numFmtId="187" fontId="15" fillId="8" borderId="16" xfId="1" applyNumberFormat="1" applyFont="1" applyFill="1" applyBorder="1" applyAlignment="1">
      <alignment horizontal="center" vertical="center" wrapText="1"/>
    </xf>
    <xf numFmtId="187" fontId="15" fillId="8" borderId="0" xfId="1" applyNumberFormat="1" applyFont="1" applyFill="1" applyBorder="1" applyAlignment="1">
      <alignment horizontal="center" vertical="center" wrapText="1"/>
    </xf>
    <xf numFmtId="187" fontId="15" fillId="8" borderId="17" xfId="1" applyNumberFormat="1" applyFont="1" applyFill="1" applyBorder="1" applyAlignment="1">
      <alignment horizontal="center" vertical="center" wrapText="1"/>
    </xf>
    <xf numFmtId="187" fontId="15" fillId="8" borderId="18" xfId="1" applyNumberFormat="1" applyFont="1" applyFill="1" applyBorder="1" applyAlignment="1">
      <alignment horizontal="center" vertical="center" wrapText="1"/>
    </xf>
    <xf numFmtId="187" fontId="15" fillId="8" borderId="19" xfId="1" applyNumberFormat="1" applyFont="1" applyFill="1" applyBorder="1" applyAlignment="1">
      <alignment horizontal="center" vertical="center" wrapText="1"/>
    </xf>
    <xf numFmtId="187" fontId="15" fillId="8" borderId="20" xfId="1" applyNumberFormat="1" applyFont="1" applyFill="1" applyBorder="1" applyAlignment="1">
      <alignment horizontal="center" vertical="center" wrapText="1"/>
    </xf>
    <xf numFmtId="187" fontId="10" fillId="2" borderId="1" xfId="2" applyNumberFormat="1" applyFont="1" applyFill="1" applyBorder="1" applyAlignment="1">
      <alignment horizontal="center" vertical="center"/>
    </xf>
    <xf numFmtId="187" fontId="10" fillId="2" borderId="5" xfId="2" applyNumberFormat="1" applyFont="1" applyFill="1" applyBorder="1" applyAlignment="1">
      <alignment horizontal="center" vertical="center"/>
    </xf>
    <xf numFmtId="187" fontId="14" fillId="2" borderId="2" xfId="2" applyNumberFormat="1" applyFont="1" applyFill="1" applyBorder="1" applyAlignment="1">
      <alignment horizontal="center" vertical="center"/>
    </xf>
    <xf numFmtId="187" fontId="14" fillId="2" borderId="3" xfId="2" applyNumberFormat="1" applyFont="1" applyFill="1" applyBorder="1" applyAlignment="1">
      <alignment horizontal="center" vertical="center"/>
    </xf>
    <xf numFmtId="187" fontId="14" fillId="2" borderId="4" xfId="2" applyNumberFormat="1" applyFont="1" applyFill="1" applyBorder="1" applyAlignment="1">
      <alignment horizontal="center" vertical="center"/>
    </xf>
    <xf numFmtId="187" fontId="9" fillId="2" borderId="1" xfId="2" applyNumberFormat="1" applyFont="1" applyFill="1" applyBorder="1" applyAlignment="1">
      <alignment horizontal="center" vertical="center"/>
    </xf>
    <xf numFmtId="187" fontId="9" fillId="2" borderId="5" xfId="2" applyNumberFormat="1" applyFont="1" applyFill="1" applyBorder="1" applyAlignment="1">
      <alignment horizontal="center" vertical="center"/>
    </xf>
    <xf numFmtId="187" fontId="10" fillId="2" borderId="2" xfId="2" applyNumberFormat="1" applyFont="1" applyFill="1" applyBorder="1" applyAlignment="1">
      <alignment horizontal="center" vertical="center"/>
    </xf>
    <xf numFmtId="187" fontId="10" fillId="2" borderId="3" xfId="2" applyNumberFormat="1" applyFont="1" applyFill="1" applyBorder="1" applyAlignment="1">
      <alignment horizontal="center" vertical="center"/>
    </xf>
    <xf numFmtId="187" fontId="10" fillId="2" borderId="4" xfId="2" applyNumberFormat="1" applyFont="1" applyFill="1" applyBorder="1" applyAlignment="1">
      <alignment horizontal="center" vertical="center"/>
    </xf>
    <xf numFmtId="187" fontId="9" fillId="2" borderId="2" xfId="2" applyNumberFormat="1" applyFont="1" applyFill="1" applyBorder="1" applyAlignment="1">
      <alignment horizontal="center"/>
    </xf>
    <xf numFmtId="187" fontId="9" fillId="2" borderId="3" xfId="2" applyNumberFormat="1" applyFont="1" applyFill="1" applyBorder="1" applyAlignment="1">
      <alignment horizontal="center"/>
    </xf>
    <xf numFmtId="187" fontId="9" fillId="2" borderId="4" xfId="2" applyNumberFormat="1" applyFont="1" applyFill="1" applyBorder="1" applyAlignment="1">
      <alignment horizontal="center"/>
    </xf>
    <xf numFmtId="187" fontId="10" fillId="2" borderId="2" xfId="2" applyNumberFormat="1" applyFont="1" applyFill="1" applyBorder="1" applyAlignment="1">
      <alignment horizontal="center"/>
    </xf>
    <xf numFmtId="187" fontId="10" fillId="2" borderId="3" xfId="2" applyNumberFormat="1" applyFont="1" applyFill="1" applyBorder="1" applyAlignment="1">
      <alignment horizontal="center"/>
    </xf>
    <xf numFmtId="187" fontId="10" fillId="2" borderId="4" xfId="2" applyNumberFormat="1" applyFont="1" applyFill="1" applyBorder="1" applyAlignment="1">
      <alignment horizontal="center"/>
    </xf>
    <xf numFmtId="3" fontId="10" fillId="2" borderId="1" xfId="4" applyNumberFormat="1" applyFont="1" applyFill="1" applyBorder="1" applyAlignment="1">
      <alignment horizontal="center" vertical="center" wrapText="1"/>
    </xf>
    <xf numFmtId="3" fontId="10" fillId="2" borderId="5" xfId="4" applyNumberFormat="1" applyFont="1" applyFill="1" applyBorder="1" applyAlignment="1">
      <alignment horizontal="center" vertical="center" wrapText="1"/>
    </xf>
    <xf numFmtId="187" fontId="15" fillId="8" borderId="6" xfId="2" applyNumberFormat="1" applyFont="1" applyFill="1" applyBorder="1" applyAlignment="1">
      <alignment horizontal="center" vertical="center"/>
    </xf>
    <xf numFmtId="187" fontId="10" fillId="2" borderId="1" xfId="2" applyNumberFormat="1" applyFont="1" applyFill="1" applyBorder="1" applyAlignment="1">
      <alignment horizontal="center" vertical="center" wrapText="1"/>
    </xf>
    <xf numFmtId="187" fontId="10" fillId="2" borderId="5" xfId="2" applyNumberFormat="1" applyFont="1" applyFill="1" applyBorder="1" applyAlignment="1">
      <alignment horizontal="center" vertical="center" wrapText="1"/>
    </xf>
    <xf numFmtId="187" fontId="15" fillId="8" borderId="6" xfId="2" applyNumberFormat="1" applyFont="1" applyFill="1" applyBorder="1" applyAlignment="1">
      <alignment horizontal="center" vertical="center" wrapText="1"/>
    </xf>
    <xf numFmtId="3" fontId="10" fillId="2" borderId="2" xfId="4" applyNumberFormat="1" applyFont="1" applyFill="1" applyBorder="1" applyAlignment="1">
      <alignment horizontal="center" vertical="center"/>
    </xf>
    <xf numFmtId="3" fontId="10" fillId="2" borderId="3" xfId="4" applyNumberFormat="1" applyFont="1" applyFill="1" applyBorder="1" applyAlignment="1">
      <alignment horizontal="center" vertical="center"/>
    </xf>
    <xf numFmtId="3" fontId="10" fillId="2" borderId="4" xfId="4" applyNumberFormat="1" applyFont="1" applyFill="1" applyBorder="1" applyAlignment="1">
      <alignment horizontal="center" vertical="center"/>
    </xf>
    <xf numFmtId="187" fontId="15" fillId="8" borderId="13" xfId="2" applyNumberFormat="1" applyFont="1" applyFill="1" applyBorder="1" applyAlignment="1">
      <alignment horizontal="center" vertical="center"/>
    </xf>
    <xf numFmtId="187" fontId="15" fillId="8" borderId="14" xfId="2" applyNumberFormat="1" applyFont="1" applyFill="1" applyBorder="1" applyAlignment="1">
      <alignment horizontal="center" vertical="center"/>
    </xf>
    <xf numFmtId="187" fontId="15" fillId="8" borderId="15" xfId="2" applyNumberFormat="1" applyFont="1" applyFill="1" applyBorder="1" applyAlignment="1">
      <alignment horizontal="center" vertical="center"/>
    </xf>
    <xf numFmtId="187" fontId="15" fillId="8" borderId="16" xfId="2" applyNumberFormat="1" applyFont="1" applyFill="1" applyBorder="1" applyAlignment="1">
      <alignment horizontal="center" vertical="center"/>
    </xf>
    <xf numFmtId="187" fontId="15" fillId="8" borderId="0" xfId="2" applyNumberFormat="1" applyFont="1" applyFill="1" applyBorder="1" applyAlignment="1">
      <alignment horizontal="center" vertical="center"/>
    </xf>
    <xf numFmtId="187" fontId="15" fillId="8" borderId="17" xfId="2" applyNumberFormat="1" applyFont="1" applyFill="1" applyBorder="1" applyAlignment="1">
      <alignment horizontal="center" vertical="center"/>
    </xf>
    <xf numFmtId="187" fontId="15" fillId="8" borderId="18" xfId="2" applyNumberFormat="1" applyFont="1" applyFill="1" applyBorder="1" applyAlignment="1">
      <alignment horizontal="center" vertical="center"/>
    </xf>
    <xf numFmtId="187" fontId="15" fillId="8" borderId="19" xfId="2" applyNumberFormat="1" applyFont="1" applyFill="1" applyBorder="1" applyAlignment="1">
      <alignment horizontal="center" vertical="center"/>
    </xf>
    <xf numFmtId="187" fontId="15" fillId="8" borderId="20" xfId="2" applyNumberFormat="1" applyFont="1" applyFill="1" applyBorder="1" applyAlignment="1">
      <alignment horizontal="center" vertical="center"/>
    </xf>
    <xf numFmtId="49" fontId="10" fillId="2" borderId="1" xfId="2" applyNumberFormat="1" applyFont="1" applyFill="1" applyBorder="1" applyAlignment="1">
      <alignment horizontal="center" vertical="center"/>
    </xf>
    <xf numFmtId="49" fontId="10" fillId="2" borderId="5" xfId="2" applyNumberFormat="1" applyFont="1" applyFill="1" applyBorder="1" applyAlignment="1">
      <alignment horizontal="center" vertical="center"/>
    </xf>
    <xf numFmtId="187" fontId="10" fillId="2" borderId="1" xfId="1" applyNumberFormat="1" applyFont="1" applyFill="1" applyBorder="1" applyAlignment="1">
      <alignment horizontal="center" vertical="center"/>
    </xf>
    <xf numFmtId="187" fontId="10" fillId="2" borderId="5" xfId="1" applyNumberFormat="1" applyFont="1" applyFill="1" applyBorder="1" applyAlignment="1">
      <alignment horizontal="center" vertical="center"/>
    </xf>
    <xf numFmtId="187" fontId="36" fillId="2" borderId="1" xfId="1" applyNumberFormat="1" applyFont="1" applyFill="1" applyBorder="1" applyAlignment="1">
      <alignment horizontal="center" vertical="center"/>
    </xf>
    <xf numFmtId="187" fontId="36" fillId="2" borderId="5" xfId="1" applyNumberFormat="1" applyFont="1" applyFill="1" applyBorder="1" applyAlignment="1">
      <alignment horizontal="center" vertical="center"/>
    </xf>
    <xf numFmtId="187" fontId="26" fillId="2" borderId="2" xfId="1" applyNumberFormat="1" applyFont="1" applyFill="1" applyBorder="1" applyAlignment="1">
      <alignment horizontal="center" vertical="center"/>
    </xf>
    <xf numFmtId="187" fontId="26" fillId="2" borderId="3" xfId="1" applyNumberFormat="1" applyFont="1" applyFill="1" applyBorder="1" applyAlignment="1">
      <alignment horizontal="center" vertical="center"/>
    </xf>
    <xf numFmtId="187" fontId="26" fillId="2" borderId="4" xfId="1" applyNumberFormat="1" applyFont="1" applyFill="1" applyBorder="1" applyAlignment="1">
      <alignment horizontal="center" vertical="center"/>
    </xf>
    <xf numFmtId="187" fontId="27" fillId="2" borderId="1" xfId="1" applyNumberFormat="1" applyFont="1" applyFill="1" applyBorder="1" applyAlignment="1">
      <alignment horizontal="center" vertical="center"/>
    </xf>
    <xf numFmtId="187" fontId="27" fillId="2" borderId="5" xfId="1" applyNumberFormat="1" applyFont="1" applyFill="1" applyBorder="1" applyAlignment="1">
      <alignment horizontal="center" vertical="center"/>
    </xf>
    <xf numFmtId="187" fontId="27" fillId="2" borderId="2" xfId="1" applyNumberFormat="1" applyFont="1" applyFill="1" applyBorder="1" applyAlignment="1">
      <alignment horizontal="center"/>
    </xf>
    <xf numFmtId="187" fontId="27" fillId="2" borderId="3" xfId="1" applyNumberFormat="1" applyFont="1" applyFill="1" applyBorder="1" applyAlignment="1">
      <alignment horizontal="center"/>
    </xf>
    <xf numFmtId="187" fontId="27" fillId="2" borderId="4" xfId="1" applyNumberFormat="1" applyFont="1" applyFill="1" applyBorder="1" applyAlignment="1">
      <alignment horizontal="center"/>
    </xf>
    <xf numFmtId="3" fontId="26" fillId="2" borderId="2" xfId="4" applyNumberFormat="1" applyFont="1" applyFill="1" applyBorder="1" applyAlignment="1">
      <alignment horizontal="center" vertical="center"/>
    </xf>
    <xf numFmtId="3" fontId="26" fillId="2" borderId="3" xfId="4" applyNumberFormat="1" applyFont="1" applyFill="1" applyBorder="1" applyAlignment="1">
      <alignment horizontal="center" vertical="center"/>
    </xf>
    <xf numFmtId="3" fontId="26" fillId="2" borderId="4" xfId="4" applyNumberFormat="1" applyFont="1" applyFill="1" applyBorder="1" applyAlignment="1">
      <alignment horizontal="center" vertical="center"/>
    </xf>
    <xf numFmtId="187" fontId="15" fillId="8" borderId="13" xfId="2" applyNumberFormat="1" applyFont="1" applyFill="1" applyBorder="1" applyAlignment="1">
      <alignment horizontal="center" vertical="center" wrapText="1"/>
    </xf>
    <xf numFmtId="187" fontId="15" fillId="8" borderId="14" xfId="2" applyNumberFormat="1" applyFont="1" applyFill="1" applyBorder="1" applyAlignment="1">
      <alignment horizontal="center" vertical="center" wrapText="1"/>
    </xf>
    <xf numFmtId="187" fontId="15" fillId="8" borderId="15" xfId="2" applyNumberFormat="1" applyFont="1" applyFill="1" applyBorder="1" applyAlignment="1">
      <alignment horizontal="center" vertical="center" wrapText="1"/>
    </xf>
    <xf numFmtId="187" fontId="15" fillId="8" borderId="16" xfId="2" applyNumberFormat="1" applyFont="1" applyFill="1" applyBorder="1" applyAlignment="1">
      <alignment horizontal="center" vertical="center" wrapText="1"/>
    </xf>
    <xf numFmtId="187" fontId="15" fillId="8" borderId="0" xfId="2" applyNumberFormat="1" applyFont="1" applyFill="1" applyBorder="1" applyAlignment="1">
      <alignment horizontal="center" vertical="center" wrapText="1"/>
    </xf>
    <xf numFmtId="187" fontId="15" fillId="8" borderId="17" xfId="2" applyNumberFormat="1" applyFont="1" applyFill="1" applyBorder="1" applyAlignment="1">
      <alignment horizontal="center" vertical="center" wrapText="1"/>
    </xf>
    <xf numFmtId="187" fontId="15" fillId="8" borderId="18" xfId="2" applyNumberFormat="1" applyFont="1" applyFill="1" applyBorder="1" applyAlignment="1">
      <alignment horizontal="center" vertical="center" wrapText="1"/>
    </xf>
    <xf numFmtId="187" fontId="15" fillId="8" borderId="19" xfId="2" applyNumberFormat="1" applyFont="1" applyFill="1" applyBorder="1" applyAlignment="1">
      <alignment horizontal="center" vertical="center" wrapText="1"/>
    </xf>
    <xf numFmtId="187" fontId="15" fillId="8" borderId="20" xfId="2" applyNumberFormat="1" applyFont="1" applyFill="1" applyBorder="1" applyAlignment="1">
      <alignment horizontal="center" vertical="center" wrapText="1"/>
    </xf>
    <xf numFmtId="187" fontId="26" fillId="2" borderId="2" xfId="1" applyNumberFormat="1" applyFont="1" applyFill="1" applyBorder="1" applyAlignment="1">
      <alignment horizontal="center"/>
    </xf>
    <xf numFmtId="187" fontId="26" fillId="2" borderId="3" xfId="1" applyNumberFormat="1" applyFont="1" applyFill="1" applyBorder="1" applyAlignment="1">
      <alignment horizontal="center"/>
    </xf>
    <xf numFmtId="187" fontId="26" fillId="2" borderId="4" xfId="1" applyNumberFormat="1" applyFont="1" applyFill="1" applyBorder="1" applyAlignment="1">
      <alignment horizontal="center"/>
    </xf>
    <xf numFmtId="187" fontId="15" fillId="8" borderId="13" xfId="2" applyNumberFormat="1" applyFont="1" applyFill="1" applyBorder="1" applyAlignment="1">
      <alignment horizontal="center" wrapText="1"/>
    </xf>
    <xf numFmtId="187" fontId="15" fillId="8" borderId="14" xfId="2" applyNumberFormat="1" applyFont="1" applyFill="1" applyBorder="1" applyAlignment="1">
      <alignment horizontal="center" wrapText="1"/>
    </xf>
    <xf numFmtId="187" fontId="15" fillId="8" borderId="15" xfId="2" applyNumberFormat="1" applyFont="1" applyFill="1" applyBorder="1" applyAlignment="1">
      <alignment horizontal="center" wrapText="1"/>
    </xf>
    <xf numFmtId="187" fontId="15" fillId="8" borderId="16" xfId="2" applyNumberFormat="1" applyFont="1" applyFill="1" applyBorder="1" applyAlignment="1">
      <alignment horizontal="center" wrapText="1"/>
    </xf>
    <xf numFmtId="187" fontId="15" fillId="8" borderId="0" xfId="2" applyNumberFormat="1" applyFont="1" applyFill="1" applyBorder="1" applyAlignment="1">
      <alignment horizontal="center" wrapText="1"/>
    </xf>
    <xf numFmtId="187" fontId="15" fillId="8" borderId="17" xfId="2" applyNumberFormat="1" applyFont="1" applyFill="1" applyBorder="1" applyAlignment="1">
      <alignment horizontal="center" wrapText="1"/>
    </xf>
    <xf numFmtId="187" fontId="15" fillId="8" borderId="18" xfId="2" applyNumberFormat="1" applyFont="1" applyFill="1" applyBorder="1" applyAlignment="1">
      <alignment horizontal="center" wrapText="1"/>
    </xf>
    <xf numFmtId="187" fontId="15" fillId="8" borderId="19" xfId="2" applyNumberFormat="1" applyFont="1" applyFill="1" applyBorder="1" applyAlignment="1">
      <alignment horizontal="center" wrapText="1"/>
    </xf>
    <xf numFmtId="187" fontId="15" fillId="8" borderId="20" xfId="2" applyNumberFormat="1" applyFont="1" applyFill="1" applyBorder="1" applyAlignment="1">
      <alignment horizontal="center" wrapText="1"/>
    </xf>
    <xf numFmtId="3" fontId="31" fillId="2" borderId="1" xfId="4" applyNumberFormat="1" applyFont="1" applyFill="1" applyBorder="1" applyAlignment="1">
      <alignment horizontal="center" vertical="center" wrapText="1"/>
    </xf>
    <xf numFmtId="3" fontId="31" fillId="2" borderId="5" xfId="4" applyNumberFormat="1" applyFont="1" applyFill="1" applyBorder="1" applyAlignment="1">
      <alignment horizontal="center" vertical="center" wrapText="1"/>
    </xf>
    <xf numFmtId="3" fontId="26" fillId="2" borderId="1" xfId="4" applyNumberFormat="1" applyFont="1" applyFill="1" applyBorder="1" applyAlignment="1">
      <alignment horizontal="center" vertical="center" wrapText="1"/>
    </xf>
    <xf numFmtId="3" fontId="26" fillId="2" borderId="5" xfId="4" applyNumberFormat="1" applyFont="1" applyFill="1" applyBorder="1" applyAlignment="1">
      <alignment horizontal="center" vertical="center" wrapText="1"/>
    </xf>
  </cellXfs>
  <cellStyles count="8">
    <cellStyle name="Comma 10" xfId="5" xr:uid="{D7169638-CDE3-4BA8-895F-165FEE2FBF13}"/>
    <cellStyle name="Comma 17" xfId="7" xr:uid="{72461290-177A-4266-A6F7-D424AE417F4F}"/>
    <cellStyle name="Comma 2 3" xfId="3" xr:uid="{8E8E18E5-530F-4407-9360-BF3B9D443A01}"/>
    <cellStyle name="จุลภาค" xfId="1" builtinId="3"/>
    <cellStyle name="จุลภาค 2" xfId="2" xr:uid="{61A97244-16C9-4445-8A4A-EABB3CD0DAD0}"/>
    <cellStyle name="ปกติ" xfId="0" builtinId="0"/>
    <cellStyle name="ปกติ 3 2" xfId="6" xr:uid="{D202F51C-A8B5-4E64-81B8-0DE2C3DD710B}"/>
    <cellStyle name="ปกติ_แผนงานสนงปศจ" xfId="4" xr:uid="{DB572FBB-84A6-4664-832C-72F4749E4DEF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CFFBF-960E-4E0F-9D9E-5E8AAC1EF47D}">
  <dimension ref="A1:FH317"/>
  <sheetViews>
    <sheetView tabSelected="1" zoomScale="40" zoomScaleNormal="40" workbookViewId="0">
      <selection activeCell="D10" sqref="D10"/>
    </sheetView>
  </sheetViews>
  <sheetFormatPr defaultColWidth="14.375" defaultRowHeight="39" x14ac:dyDescent="0.85"/>
  <cols>
    <col min="1" max="1" width="141.875" style="74" customWidth="1"/>
    <col min="2" max="2" width="69.625" style="74" bestFit="1" customWidth="1"/>
    <col min="3" max="3" width="156.625" style="74" customWidth="1"/>
    <col min="4" max="4" width="26.25" style="74" customWidth="1"/>
    <col min="5" max="6" width="21.75" style="74" bestFit="1" customWidth="1"/>
    <col min="7" max="7" width="20.25" style="74" bestFit="1" customWidth="1"/>
    <col min="8" max="8" width="30.75" style="121" customWidth="1"/>
    <col min="9" max="9" width="21.75" style="122" customWidth="1"/>
    <col min="10" max="10" width="19.875" style="68" customWidth="1"/>
    <col min="11" max="12" width="21.75" style="68" customWidth="1"/>
    <col min="13" max="13" width="25.125" style="68" customWidth="1"/>
    <col min="14" max="15" width="21.75" style="68" customWidth="1"/>
    <col min="16" max="16" width="25.75" style="68" customWidth="1"/>
    <col min="17" max="19" width="21.75" style="68" customWidth="1"/>
    <col min="20" max="21" width="25.125" style="68" customWidth="1"/>
    <col min="22" max="22" width="24.875" style="68" customWidth="1"/>
    <col min="23" max="23" width="25.125" style="68" customWidth="1"/>
    <col min="24" max="24" width="25.5" style="68" customWidth="1"/>
    <col min="25" max="26" width="25.125" style="68" customWidth="1"/>
    <col min="27" max="28" width="27.25" style="68" customWidth="1"/>
    <col min="29" max="29" width="25.125" style="68" customWidth="1"/>
    <col min="30" max="31" width="25.75" style="68" customWidth="1"/>
    <col min="32" max="33" width="25.125" style="68" customWidth="1"/>
    <col min="34" max="34" width="25.125" style="68" bestFit="1" customWidth="1"/>
    <col min="35" max="36" width="25.25" style="68" bestFit="1" customWidth="1"/>
    <col min="37" max="37" width="25.5" style="68" bestFit="1" customWidth="1"/>
    <col min="38" max="38" width="25.125" style="68" bestFit="1" customWidth="1"/>
    <col min="39" max="41" width="24.875" style="68" bestFit="1" customWidth="1"/>
    <col min="42" max="42" width="25.75" style="68" bestFit="1" customWidth="1"/>
    <col min="43" max="43" width="24.875" style="68" bestFit="1" customWidth="1"/>
    <col min="44" max="44" width="25.125" style="68" bestFit="1" customWidth="1"/>
    <col min="45" max="45" width="24.875" style="68" bestFit="1" customWidth="1"/>
    <col min="46" max="46" width="25.125" style="68" bestFit="1" customWidth="1"/>
    <col min="47" max="48" width="25.75" style="68" bestFit="1" customWidth="1"/>
    <col min="49" max="49" width="25.5" style="68" bestFit="1" customWidth="1"/>
    <col min="50" max="50" width="25.125" style="68" bestFit="1" customWidth="1"/>
    <col min="51" max="51" width="22.375" style="68" bestFit="1" customWidth="1"/>
    <col min="52" max="52" width="24.875" style="68" bestFit="1" customWidth="1"/>
    <col min="53" max="55" width="25.125" style="68" bestFit="1" customWidth="1"/>
    <col min="56" max="56" width="22.25" style="68" bestFit="1" customWidth="1"/>
    <col min="57" max="57" width="25.5" style="68" bestFit="1" customWidth="1"/>
    <col min="58" max="58" width="25.125" style="68" bestFit="1" customWidth="1"/>
    <col min="59" max="59" width="22.375" style="68" bestFit="1" customWidth="1"/>
    <col min="60" max="60" width="21.75" style="68" bestFit="1" customWidth="1"/>
    <col min="61" max="61" width="24.25" style="68" bestFit="1" customWidth="1"/>
    <col min="62" max="62" width="21.75" style="68" bestFit="1" customWidth="1"/>
    <col min="63" max="63" width="22.75" style="68" bestFit="1" customWidth="1"/>
    <col min="64" max="64" width="24.25" style="68" bestFit="1" customWidth="1"/>
    <col min="65" max="65" width="21.75" style="68" bestFit="1" customWidth="1"/>
    <col min="66" max="66" width="25.125" style="68" bestFit="1" customWidth="1"/>
    <col min="67" max="67" width="24.875" style="68" bestFit="1" customWidth="1"/>
    <col min="68" max="68" width="21.375" style="68" bestFit="1" customWidth="1"/>
    <col min="69" max="69" width="24.875" style="68" bestFit="1" customWidth="1"/>
    <col min="70" max="71" width="21.75" style="68" bestFit="1" customWidth="1"/>
    <col min="72" max="73" width="24.875" style="68" bestFit="1" customWidth="1"/>
    <col min="74" max="74" width="22.375" style="68" bestFit="1" customWidth="1"/>
    <col min="75" max="75" width="25.125" style="68" bestFit="1" customWidth="1"/>
    <col min="76" max="77" width="28.25" style="68" bestFit="1" customWidth="1"/>
    <col min="78" max="79" width="22.375" style="68" bestFit="1" customWidth="1"/>
    <col min="80" max="82" width="25.125" style="68" bestFit="1" customWidth="1"/>
    <col min="83" max="84" width="21.75" style="68" bestFit="1" customWidth="1"/>
    <col min="85" max="85" width="22.375" style="68" bestFit="1" customWidth="1"/>
    <col min="86" max="87" width="21.75" style="68" bestFit="1" customWidth="1"/>
    <col min="88" max="88" width="25.125" style="68" bestFit="1" customWidth="1"/>
    <col min="89" max="89" width="22.375" style="68" bestFit="1" customWidth="1"/>
    <col min="90" max="90" width="25.125" style="68" bestFit="1" customWidth="1"/>
    <col min="91" max="94" width="21.75" style="68" bestFit="1" customWidth="1"/>
    <col min="95" max="95" width="48.75" style="68" bestFit="1" customWidth="1"/>
    <col min="96" max="96" width="56.75" style="68" bestFit="1" customWidth="1"/>
    <col min="97" max="97" width="33.625" style="68" bestFit="1" customWidth="1"/>
    <col min="98" max="98" width="22.375" style="74" bestFit="1" customWidth="1"/>
    <col min="99" max="100" width="34.25" style="74" bestFit="1" customWidth="1"/>
    <col min="101" max="101" width="25.25" style="74" bestFit="1" customWidth="1"/>
    <col min="102" max="102" width="26" style="74" bestFit="1" customWidth="1"/>
    <col min="103" max="103" width="22.375" style="74" bestFit="1" customWidth="1"/>
    <col min="104" max="104" width="30.75" style="74" bestFit="1" customWidth="1"/>
    <col min="105" max="105" width="22.125" style="74" bestFit="1" customWidth="1"/>
    <col min="106" max="106" width="16.75" style="74" bestFit="1" customWidth="1"/>
    <col min="107" max="107" width="22.375" style="74" bestFit="1" customWidth="1"/>
    <col min="108" max="108" width="21.75" style="74" bestFit="1" customWidth="1"/>
    <col min="109" max="109" width="17.75" style="74" bestFit="1" customWidth="1"/>
    <col min="110" max="110" width="14.75" style="74" bestFit="1" customWidth="1"/>
    <col min="111" max="111" width="19.5" style="74" bestFit="1" customWidth="1"/>
    <col min="112" max="112" width="10.625" style="74" hidden="1" customWidth="1"/>
    <col min="113" max="113" width="12.125" style="74" hidden="1" customWidth="1"/>
    <col min="114" max="114" width="20.375" style="74" hidden="1" customWidth="1"/>
    <col min="115" max="115" width="21.5" style="74" hidden="1" customWidth="1"/>
    <col min="116" max="116" width="11.125" style="74" hidden="1" customWidth="1"/>
    <col min="117" max="117" width="19.875" style="74" hidden="1" customWidth="1"/>
    <col min="118" max="118" width="11.625" style="74" hidden="1" customWidth="1"/>
    <col min="119" max="119" width="10.125" style="74" hidden="1" customWidth="1"/>
    <col min="120" max="120" width="10.625" style="74" hidden="1" customWidth="1"/>
    <col min="121" max="121" width="17.125" style="74" hidden="1" customWidth="1"/>
    <col min="122" max="123" width="11.125" style="74" hidden="1" customWidth="1"/>
    <col min="124" max="124" width="18.125" style="74" hidden="1" customWidth="1"/>
    <col min="125" max="125" width="11.625" style="74" hidden="1" customWidth="1"/>
    <col min="126" max="126" width="12.125" style="74" hidden="1" customWidth="1"/>
    <col min="127" max="127" width="13.125" style="74" hidden="1" customWidth="1"/>
    <col min="128" max="128" width="18.125" style="74" hidden="1" customWidth="1"/>
    <col min="129" max="129" width="10.625" style="74" hidden="1" customWidth="1"/>
    <col min="130" max="130" width="11.125" style="74" hidden="1" customWidth="1"/>
    <col min="131" max="131" width="9.625" style="74" hidden="1" customWidth="1"/>
    <col min="132" max="132" width="17" style="74" hidden="1" customWidth="1"/>
    <col min="133" max="133" width="13.625" style="74" hidden="1" customWidth="1"/>
    <col min="134" max="134" width="15.125" style="74" hidden="1" customWidth="1"/>
    <col min="135" max="135" width="17.625" style="74" hidden="1" customWidth="1"/>
    <col min="136" max="136" width="12.625" style="74" hidden="1" customWidth="1"/>
    <col min="137" max="137" width="11.125" style="74" hidden="1" customWidth="1"/>
    <col min="138" max="138" width="13.625" style="74" hidden="1" customWidth="1"/>
    <col min="139" max="139" width="11.625" style="74" hidden="1" customWidth="1"/>
    <col min="140" max="140" width="17.625" style="74" hidden="1" customWidth="1"/>
    <col min="141" max="141" width="9.625" style="74" hidden="1" customWidth="1"/>
    <col min="142" max="142" width="14.625" style="74" hidden="1" customWidth="1"/>
    <col min="143" max="144" width="11.125" style="74" hidden="1" customWidth="1"/>
    <col min="145" max="145" width="14.625" style="74" hidden="1" customWidth="1"/>
    <col min="146" max="146" width="13.75" style="74" hidden="1" customWidth="1"/>
    <col min="147" max="147" width="17.125" style="74" hidden="1" customWidth="1"/>
    <col min="148" max="148" width="9.625" style="74" hidden="1" customWidth="1"/>
    <col min="149" max="149" width="11.625" style="74" hidden="1" customWidth="1"/>
    <col min="150" max="150" width="9.625" style="74" hidden="1" customWidth="1"/>
    <col min="151" max="151" width="12.125" style="74" hidden="1" customWidth="1"/>
    <col min="152" max="152" width="14.625" style="74" hidden="1" customWidth="1"/>
    <col min="153" max="153" width="15.625" style="74" hidden="1" customWidth="1"/>
    <col min="154" max="154" width="10.625" style="74" hidden="1" customWidth="1"/>
    <col min="155" max="155" width="9.625" style="74" hidden="1" customWidth="1"/>
    <col min="156" max="156" width="12.875" style="74" hidden="1" customWidth="1"/>
    <col min="157" max="157" width="14.625" style="74" hidden="1" customWidth="1"/>
    <col min="158" max="158" width="12.875" style="74" hidden="1" customWidth="1"/>
    <col min="159" max="159" width="15.125" style="74" hidden="1" customWidth="1"/>
    <col min="160" max="160" width="14.625" style="74" hidden="1" customWidth="1"/>
    <col min="161" max="161" width="13.625" style="74" hidden="1" customWidth="1"/>
    <col min="162" max="163" width="9.625" style="74" hidden="1" customWidth="1"/>
    <col min="164" max="164" width="10.625" style="74" hidden="1" customWidth="1"/>
    <col min="165" max="165" width="27.25" style="74" customWidth="1"/>
    <col min="166" max="257" width="14.375" style="74"/>
    <col min="258" max="258" width="103.875" style="74" customWidth="1"/>
    <col min="259" max="259" width="57.375" style="74" customWidth="1"/>
    <col min="260" max="260" width="95.125" style="74" customWidth="1"/>
    <col min="261" max="264" width="19.5" style="74" customWidth="1"/>
    <col min="265" max="265" width="21.75" style="74" customWidth="1"/>
    <col min="266" max="266" width="16.375" style="74" customWidth="1"/>
    <col min="267" max="267" width="16.75" style="74" customWidth="1"/>
    <col min="268" max="268" width="16.375" style="74" customWidth="1"/>
    <col min="269" max="269" width="14.5" style="74" customWidth="1"/>
    <col min="270" max="270" width="18.875" style="74" customWidth="1"/>
    <col min="271" max="271" width="14.5" style="74" customWidth="1"/>
    <col min="272" max="273" width="16.375" style="74" customWidth="1"/>
    <col min="274" max="274" width="14.5" style="74" customWidth="1"/>
    <col min="275" max="276" width="16.375" style="74" customWidth="1"/>
    <col min="277" max="277" width="14.5" style="74" customWidth="1"/>
    <col min="278" max="278" width="18.625" style="74" customWidth="1"/>
    <col min="279" max="279" width="14.5" style="74" customWidth="1"/>
    <col min="280" max="280" width="16.375" style="74" customWidth="1"/>
    <col min="281" max="282" width="17.625" style="74" customWidth="1"/>
    <col min="283" max="283" width="14.5" style="74" customWidth="1"/>
    <col min="284" max="284" width="22.625" style="74" customWidth="1"/>
    <col min="285" max="285" width="16.375" style="74" customWidth="1"/>
    <col min="286" max="287" width="16.375" style="74" bestFit="1" customWidth="1"/>
    <col min="288" max="288" width="20.5" style="74" bestFit="1" customWidth="1"/>
    <col min="289" max="291" width="16.375" style="74" bestFit="1" customWidth="1"/>
    <col min="292" max="292" width="19.5" style="74" bestFit="1" customWidth="1"/>
    <col min="293" max="293" width="21.125" style="74" bestFit="1" customWidth="1"/>
    <col min="294" max="294" width="20.75" style="74" bestFit="1" customWidth="1"/>
    <col min="295" max="298" width="16.375" style="74" bestFit="1" customWidth="1"/>
    <col min="299" max="299" width="20.5" style="74" bestFit="1" customWidth="1"/>
    <col min="300" max="300" width="16.75" style="74" bestFit="1" customWidth="1"/>
    <col min="301" max="301" width="14.5" style="74" bestFit="1" customWidth="1"/>
    <col min="302" max="302" width="16.375" style="74" bestFit="1" customWidth="1"/>
    <col min="303" max="303" width="17.625" style="74" bestFit="1" customWidth="1"/>
    <col min="304" max="304" width="22.375" style="74" bestFit="1" customWidth="1"/>
    <col min="305" max="313" width="16.375" style="74" bestFit="1" customWidth="1"/>
    <col min="314" max="314" width="19.5" style="74" bestFit="1" customWidth="1"/>
    <col min="315" max="317" width="16.375" style="74" bestFit="1" customWidth="1"/>
    <col min="318" max="318" width="20.75" style="74" bestFit="1" customWidth="1"/>
    <col min="319" max="319" width="14.5" style="74" bestFit="1" customWidth="1"/>
    <col min="320" max="320" width="18.875" style="74" bestFit="1" customWidth="1"/>
    <col min="321" max="321" width="16.375" style="74" bestFit="1" customWidth="1"/>
    <col min="322" max="322" width="16.75" style="74" bestFit="1" customWidth="1"/>
    <col min="323" max="323" width="18" style="74" bestFit="1" customWidth="1"/>
    <col min="324" max="324" width="14.5" style="74" bestFit="1" customWidth="1"/>
    <col min="325" max="325" width="15.125" style="74" bestFit="1" customWidth="1"/>
    <col min="326" max="327" width="16.375" style="74" bestFit="1" customWidth="1"/>
    <col min="328" max="328" width="18.625" style="74" bestFit="1" customWidth="1"/>
    <col min="329" max="329" width="16.375" style="74" bestFit="1" customWidth="1"/>
    <col min="330" max="330" width="17.625" style="74" bestFit="1" customWidth="1"/>
    <col min="331" max="332" width="16.375" style="74" bestFit="1" customWidth="1"/>
    <col min="333" max="333" width="22.625" style="74" bestFit="1" customWidth="1"/>
    <col min="334" max="334" width="18.875" style="74" bestFit="1" customWidth="1"/>
    <col min="335" max="335" width="18.625" style="74" bestFit="1" customWidth="1"/>
    <col min="336" max="336" width="16.375" style="74" bestFit="1" customWidth="1"/>
    <col min="337" max="338" width="14.5" style="74" bestFit="1" customWidth="1"/>
    <col min="339" max="339" width="16.375" style="74" bestFit="1" customWidth="1"/>
    <col min="340" max="342" width="14.5" style="74" bestFit="1" customWidth="1"/>
    <col min="343" max="343" width="16.75" style="74" bestFit="1" customWidth="1"/>
    <col min="344" max="344" width="14.5" style="74" bestFit="1" customWidth="1"/>
    <col min="345" max="345" width="16.375" style="74" bestFit="1" customWidth="1"/>
    <col min="346" max="346" width="14.5" style="74" bestFit="1" customWidth="1"/>
    <col min="347" max="347" width="16.75" style="74" bestFit="1" customWidth="1"/>
    <col min="348" max="348" width="14.5" style="74" bestFit="1" customWidth="1"/>
    <col min="349" max="350" width="16.375" style="74" bestFit="1" customWidth="1"/>
    <col min="351" max="351" width="14.5" style="74" bestFit="1" customWidth="1"/>
    <col min="352" max="352" width="24.875" style="74" customWidth="1"/>
    <col min="353" max="353" width="0" style="74" hidden="1" customWidth="1"/>
    <col min="354" max="354" width="22.625" style="74" bestFit="1" customWidth="1"/>
    <col min="355" max="355" width="25.75" style="74" bestFit="1" customWidth="1"/>
    <col min="356" max="356" width="26.5" style="74" bestFit="1" customWidth="1"/>
    <col min="357" max="357" width="24.75" style="74" bestFit="1" customWidth="1"/>
    <col min="358" max="358" width="25.625" style="74" bestFit="1" customWidth="1"/>
    <col min="359" max="359" width="20.5" style="74" bestFit="1" customWidth="1"/>
    <col min="360" max="360" width="27" style="74" bestFit="1" customWidth="1"/>
    <col min="361" max="362" width="0" style="74" hidden="1" customWidth="1"/>
    <col min="363" max="364" width="16.375" style="74" bestFit="1" customWidth="1"/>
    <col min="365" max="366" width="0" style="74" hidden="1" customWidth="1"/>
    <col min="367" max="367" width="14.5" style="74" bestFit="1" customWidth="1"/>
    <col min="368" max="420" width="0" style="74" hidden="1" customWidth="1"/>
    <col min="421" max="421" width="27.25" style="74" customWidth="1"/>
    <col min="422" max="513" width="14.375" style="74"/>
    <col min="514" max="514" width="103.875" style="74" customWidth="1"/>
    <col min="515" max="515" width="57.375" style="74" customWidth="1"/>
    <col min="516" max="516" width="95.125" style="74" customWidth="1"/>
    <col min="517" max="520" width="19.5" style="74" customWidth="1"/>
    <col min="521" max="521" width="21.75" style="74" customWidth="1"/>
    <col min="522" max="522" width="16.375" style="74" customWidth="1"/>
    <col min="523" max="523" width="16.75" style="74" customWidth="1"/>
    <col min="524" max="524" width="16.375" style="74" customWidth="1"/>
    <col min="525" max="525" width="14.5" style="74" customWidth="1"/>
    <col min="526" max="526" width="18.875" style="74" customWidth="1"/>
    <col min="527" max="527" width="14.5" style="74" customWidth="1"/>
    <col min="528" max="529" width="16.375" style="74" customWidth="1"/>
    <col min="530" max="530" width="14.5" style="74" customWidth="1"/>
    <col min="531" max="532" width="16.375" style="74" customWidth="1"/>
    <col min="533" max="533" width="14.5" style="74" customWidth="1"/>
    <col min="534" max="534" width="18.625" style="74" customWidth="1"/>
    <col min="535" max="535" width="14.5" style="74" customWidth="1"/>
    <col min="536" max="536" width="16.375" style="74" customWidth="1"/>
    <col min="537" max="538" width="17.625" style="74" customWidth="1"/>
    <col min="539" max="539" width="14.5" style="74" customWidth="1"/>
    <col min="540" max="540" width="22.625" style="74" customWidth="1"/>
    <col min="541" max="541" width="16.375" style="74" customWidth="1"/>
    <col min="542" max="543" width="16.375" style="74" bestFit="1" customWidth="1"/>
    <col min="544" max="544" width="20.5" style="74" bestFit="1" customWidth="1"/>
    <col min="545" max="547" width="16.375" style="74" bestFit="1" customWidth="1"/>
    <col min="548" max="548" width="19.5" style="74" bestFit="1" customWidth="1"/>
    <col min="549" max="549" width="21.125" style="74" bestFit="1" customWidth="1"/>
    <col min="550" max="550" width="20.75" style="74" bestFit="1" customWidth="1"/>
    <col min="551" max="554" width="16.375" style="74" bestFit="1" customWidth="1"/>
    <col min="555" max="555" width="20.5" style="74" bestFit="1" customWidth="1"/>
    <col min="556" max="556" width="16.75" style="74" bestFit="1" customWidth="1"/>
    <col min="557" max="557" width="14.5" style="74" bestFit="1" customWidth="1"/>
    <col min="558" max="558" width="16.375" style="74" bestFit="1" customWidth="1"/>
    <col min="559" max="559" width="17.625" style="74" bestFit="1" customWidth="1"/>
    <col min="560" max="560" width="22.375" style="74" bestFit="1" customWidth="1"/>
    <col min="561" max="569" width="16.375" style="74" bestFit="1" customWidth="1"/>
    <col min="570" max="570" width="19.5" style="74" bestFit="1" customWidth="1"/>
    <col min="571" max="573" width="16.375" style="74" bestFit="1" customWidth="1"/>
    <col min="574" max="574" width="20.75" style="74" bestFit="1" customWidth="1"/>
    <col min="575" max="575" width="14.5" style="74" bestFit="1" customWidth="1"/>
    <col min="576" max="576" width="18.875" style="74" bestFit="1" customWidth="1"/>
    <col min="577" max="577" width="16.375" style="74" bestFit="1" customWidth="1"/>
    <col min="578" max="578" width="16.75" style="74" bestFit="1" customWidth="1"/>
    <col min="579" max="579" width="18" style="74" bestFit="1" customWidth="1"/>
    <col min="580" max="580" width="14.5" style="74" bestFit="1" customWidth="1"/>
    <col min="581" max="581" width="15.125" style="74" bestFit="1" customWidth="1"/>
    <col min="582" max="583" width="16.375" style="74" bestFit="1" customWidth="1"/>
    <col min="584" max="584" width="18.625" style="74" bestFit="1" customWidth="1"/>
    <col min="585" max="585" width="16.375" style="74" bestFit="1" customWidth="1"/>
    <col min="586" max="586" width="17.625" style="74" bestFit="1" customWidth="1"/>
    <col min="587" max="588" width="16.375" style="74" bestFit="1" customWidth="1"/>
    <col min="589" max="589" width="22.625" style="74" bestFit="1" customWidth="1"/>
    <col min="590" max="590" width="18.875" style="74" bestFit="1" customWidth="1"/>
    <col min="591" max="591" width="18.625" style="74" bestFit="1" customWidth="1"/>
    <col min="592" max="592" width="16.375" style="74" bestFit="1" customWidth="1"/>
    <col min="593" max="594" width="14.5" style="74" bestFit="1" customWidth="1"/>
    <col min="595" max="595" width="16.375" style="74" bestFit="1" customWidth="1"/>
    <col min="596" max="598" width="14.5" style="74" bestFit="1" customWidth="1"/>
    <col min="599" max="599" width="16.75" style="74" bestFit="1" customWidth="1"/>
    <col min="600" max="600" width="14.5" style="74" bestFit="1" customWidth="1"/>
    <col min="601" max="601" width="16.375" style="74" bestFit="1" customWidth="1"/>
    <col min="602" max="602" width="14.5" style="74" bestFit="1" customWidth="1"/>
    <col min="603" max="603" width="16.75" style="74" bestFit="1" customWidth="1"/>
    <col min="604" max="604" width="14.5" style="74" bestFit="1" customWidth="1"/>
    <col min="605" max="606" width="16.375" style="74" bestFit="1" customWidth="1"/>
    <col min="607" max="607" width="14.5" style="74" bestFit="1" customWidth="1"/>
    <col min="608" max="608" width="24.875" style="74" customWidth="1"/>
    <col min="609" max="609" width="0" style="74" hidden="1" customWidth="1"/>
    <col min="610" max="610" width="22.625" style="74" bestFit="1" customWidth="1"/>
    <col min="611" max="611" width="25.75" style="74" bestFit="1" customWidth="1"/>
    <col min="612" max="612" width="26.5" style="74" bestFit="1" customWidth="1"/>
    <col min="613" max="613" width="24.75" style="74" bestFit="1" customWidth="1"/>
    <col min="614" max="614" width="25.625" style="74" bestFit="1" customWidth="1"/>
    <col min="615" max="615" width="20.5" style="74" bestFit="1" customWidth="1"/>
    <col min="616" max="616" width="27" style="74" bestFit="1" customWidth="1"/>
    <col min="617" max="618" width="0" style="74" hidden="1" customWidth="1"/>
    <col min="619" max="620" width="16.375" style="74" bestFit="1" customWidth="1"/>
    <col min="621" max="622" width="0" style="74" hidden="1" customWidth="1"/>
    <col min="623" max="623" width="14.5" style="74" bestFit="1" customWidth="1"/>
    <col min="624" max="676" width="0" style="74" hidden="1" customWidth="1"/>
    <col min="677" max="677" width="27.25" style="74" customWidth="1"/>
    <col min="678" max="769" width="14.375" style="74"/>
    <col min="770" max="770" width="103.875" style="74" customWidth="1"/>
    <col min="771" max="771" width="57.375" style="74" customWidth="1"/>
    <col min="772" max="772" width="95.125" style="74" customWidth="1"/>
    <col min="773" max="776" width="19.5" style="74" customWidth="1"/>
    <col min="777" max="777" width="21.75" style="74" customWidth="1"/>
    <col min="778" max="778" width="16.375" style="74" customWidth="1"/>
    <col min="779" max="779" width="16.75" style="74" customWidth="1"/>
    <col min="780" max="780" width="16.375" style="74" customWidth="1"/>
    <col min="781" max="781" width="14.5" style="74" customWidth="1"/>
    <col min="782" max="782" width="18.875" style="74" customWidth="1"/>
    <col min="783" max="783" width="14.5" style="74" customWidth="1"/>
    <col min="784" max="785" width="16.375" style="74" customWidth="1"/>
    <col min="786" max="786" width="14.5" style="74" customWidth="1"/>
    <col min="787" max="788" width="16.375" style="74" customWidth="1"/>
    <col min="789" max="789" width="14.5" style="74" customWidth="1"/>
    <col min="790" max="790" width="18.625" style="74" customWidth="1"/>
    <col min="791" max="791" width="14.5" style="74" customWidth="1"/>
    <col min="792" max="792" width="16.375" style="74" customWidth="1"/>
    <col min="793" max="794" width="17.625" style="74" customWidth="1"/>
    <col min="795" max="795" width="14.5" style="74" customWidth="1"/>
    <col min="796" max="796" width="22.625" style="74" customWidth="1"/>
    <col min="797" max="797" width="16.375" style="74" customWidth="1"/>
    <col min="798" max="799" width="16.375" style="74" bestFit="1" customWidth="1"/>
    <col min="800" max="800" width="20.5" style="74" bestFit="1" customWidth="1"/>
    <col min="801" max="803" width="16.375" style="74" bestFit="1" customWidth="1"/>
    <col min="804" max="804" width="19.5" style="74" bestFit="1" customWidth="1"/>
    <col min="805" max="805" width="21.125" style="74" bestFit="1" customWidth="1"/>
    <col min="806" max="806" width="20.75" style="74" bestFit="1" customWidth="1"/>
    <col min="807" max="810" width="16.375" style="74" bestFit="1" customWidth="1"/>
    <col min="811" max="811" width="20.5" style="74" bestFit="1" customWidth="1"/>
    <col min="812" max="812" width="16.75" style="74" bestFit="1" customWidth="1"/>
    <col min="813" max="813" width="14.5" style="74" bestFit="1" customWidth="1"/>
    <col min="814" max="814" width="16.375" style="74" bestFit="1" customWidth="1"/>
    <col min="815" max="815" width="17.625" style="74" bestFit="1" customWidth="1"/>
    <col min="816" max="816" width="22.375" style="74" bestFit="1" customWidth="1"/>
    <col min="817" max="825" width="16.375" style="74" bestFit="1" customWidth="1"/>
    <col min="826" max="826" width="19.5" style="74" bestFit="1" customWidth="1"/>
    <col min="827" max="829" width="16.375" style="74" bestFit="1" customWidth="1"/>
    <col min="830" max="830" width="20.75" style="74" bestFit="1" customWidth="1"/>
    <col min="831" max="831" width="14.5" style="74" bestFit="1" customWidth="1"/>
    <col min="832" max="832" width="18.875" style="74" bestFit="1" customWidth="1"/>
    <col min="833" max="833" width="16.375" style="74" bestFit="1" customWidth="1"/>
    <col min="834" max="834" width="16.75" style="74" bestFit="1" customWidth="1"/>
    <col min="835" max="835" width="18" style="74" bestFit="1" customWidth="1"/>
    <col min="836" max="836" width="14.5" style="74" bestFit="1" customWidth="1"/>
    <col min="837" max="837" width="15.125" style="74" bestFit="1" customWidth="1"/>
    <col min="838" max="839" width="16.375" style="74" bestFit="1" customWidth="1"/>
    <col min="840" max="840" width="18.625" style="74" bestFit="1" customWidth="1"/>
    <col min="841" max="841" width="16.375" style="74" bestFit="1" customWidth="1"/>
    <col min="842" max="842" width="17.625" style="74" bestFit="1" customWidth="1"/>
    <col min="843" max="844" width="16.375" style="74" bestFit="1" customWidth="1"/>
    <col min="845" max="845" width="22.625" style="74" bestFit="1" customWidth="1"/>
    <col min="846" max="846" width="18.875" style="74" bestFit="1" customWidth="1"/>
    <col min="847" max="847" width="18.625" style="74" bestFit="1" customWidth="1"/>
    <col min="848" max="848" width="16.375" style="74" bestFit="1" customWidth="1"/>
    <col min="849" max="850" width="14.5" style="74" bestFit="1" customWidth="1"/>
    <col min="851" max="851" width="16.375" style="74" bestFit="1" customWidth="1"/>
    <col min="852" max="854" width="14.5" style="74" bestFit="1" customWidth="1"/>
    <col min="855" max="855" width="16.75" style="74" bestFit="1" customWidth="1"/>
    <col min="856" max="856" width="14.5" style="74" bestFit="1" customWidth="1"/>
    <col min="857" max="857" width="16.375" style="74" bestFit="1" customWidth="1"/>
    <col min="858" max="858" width="14.5" style="74" bestFit="1" customWidth="1"/>
    <col min="859" max="859" width="16.75" style="74" bestFit="1" customWidth="1"/>
    <col min="860" max="860" width="14.5" style="74" bestFit="1" customWidth="1"/>
    <col min="861" max="862" width="16.375" style="74" bestFit="1" customWidth="1"/>
    <col min="863" max="863" width="14.5" style="74" bestFit="1" customWidth="1"/>
    <col min="864" max="864" width="24.875" style="74" customWidth="1"/>
    <col min="865" max="865" width="0" style="74" hidden="1" customWidth="1"/>
    <col min="866" max="866" width="22.625" style="74" bestFit="1" customWidth="1"/>
    <col min="867" max="867" width="25.75" style="74" bestFit="1" customWidth="1"/>
    <col min="868" max="868" width="26.5" style="74" bestFit="1" customWidth="1"/>
    <col min="869" max="869" width="24.75" style="74" bestFit="1" customWidth="1"/>
    <col min="870" max="870" width="25.625" style="74" bestFit="1" customWidth="1"/>
    <col min="871" max="871" width="20.5" style="74" bestFit="1" customWidth="1"/>
    <col min="872" max="872" width="27" style="74" bestFit="1" customWidth="1"/>
    <col min="873" max="874" width="0" style="74" hidden="1" customWidth="1"/>
    <col min="875" max="876" width="16.375" style="74" bestFit="1" customWidth="1"/>
    <col min="877" max="878" width="0" style="74" hidden="1" customWidth="1"/>
    <col min="879" max="879" width="14.5" style="74" bestFit="1" customWidth="1"/>
    <col min="880" max="932" width="0" style="74" hidden="1" customWidth="1"/>
    <col min="933" max="933" width="27.25" style="74" customWidth="1"/>
    <col min="934" max="1025" width="14.375" style="74"/>
    <col min="1026" max="1026" width="103.875" style="74" customWidth="1"/>
    <col min="1027" max="1027" width="57.375" style="74" customWidth="1"/>
    <col min="1028" max="1028" width="95.125" style="74" customWidth="1"/>
    <col min="1029" max="1032" width="19.5" style="74" customWidth="1"/>
    <col min="1033" max="1033" width="21.75" style="74" customWidth="1"/>
    <col min="1034" max="1034" width="16.375" style="74" customWidth="1"/>
    <col min="1035" max="1035" width="16.75" style="74" customWidth="1"/>
    <col min="1036" max="1036" width="16.375" style="74" customWidth="1"/>
    <col min="1037" max="1037" width="14.5" style="74" customWidth="1"/>
    <col min="1038" max="1038" width="18.875" style="74" customWidth="1"/>
    <col min="1039" max="1039" width="14.5" style="74" customWidth="1"/>
    <col min="1040" max="1041" width="16.375" style="74" customWidth="1"/>
    <col min="1042" max="1042" width="14.5" style="74" customWidth="1"/>
    <col min="1043" max="1044" width="16.375" style="74" customWidth="1"/>
    <col min="1045" max="1045" width="14.5" style="74" customWidth="1"/>
    <col min="1046" max="1046" width="18.625" style="74" customWidth="1"/>
    <col min="1047" max="1047" width="14.5" style="74" customWidth="1"/>
    <col min="1048" max="1048" width="16.375" style="74" customWidth="1"/>
    <col min="1049" max="1050" width="17.625" style="74" customWidth="1"/>
    <col min="1051" max="1051" width="14.5" style="74" customWidth="1"/>
    <col min="1052" max="1052" width="22.625" style="74" customWidth="1"/>
    <col min="1053" max="1053" width="16.375" style="74" customWidth="1"/>
    <col min="1054" max="1055" width="16.375" style="74" bestFit="1" customWidth="1"/>
    <col min="1056" max="1056" width="20.5" style="74" bestFit="1" customWidth="1"/>
    <col min="1057" max="1059" width="16.375" style="74" bestFit="1" customWidth="1"/>
    <col min="1060" max="1060" width="19.5" style="74" bestFit="1" customWidth="1"/>
    <col min="1061" max="1061" width="21.125" style="74" bestFit="1" customWidth="1"/>
    <col min="1062" max="1062" width="20.75" style="74" bestFit="1" customWidth="1"/>
    <col min="1063" max="1066" width="16.375" style="74" bestFit="1" customWidth="1"/>
    <col min="1067" max="1067" width="20.5" style="74" bestFit="1" customWidth="1"/>
    <col min="1068" max="1068" width="16.75" style="74" bestFit="1" customWidth="1"/>
    <col min="1069" max="1069" width="14.5" style="74" bestFit="1" customWidth="1"/>
    <col min="1070" max="1070" width="16.375" style="74" bestFit="1" customWidth="1"/>
    <col min="1071" max="1071" width="17.625" style="74" bestFit="1" customWidth="1"/>
    <col min="1072" max="1072" width="22.375" style="74" bestFit="1" customWidth="1"/>
    <col min="1073" max="1081" width="16.375" style="74" bestFit="1" customWidth="1"/>
    <col min="1082" max="1082" width="19.5" style="74" bestFit="1" customWidth="1"/>
    <col min="1083" max="1085" width="16.375" style="74" bestFit="1" customWidth="1"/>
    <col min="1086" max="1086" width="20.75" style="74" bestFit="1" customWidth="1"/>
    <col min="1087" max="1087" width="14.5" style="74" bestFit="1" customWidth="1"/>
    <col min="1088" max="1088" width="18.875" style="74" bestFit="1" customWidth="1"/>
    <col min="1089" max="1089" width="16.375" style="74" bestFit="1" customWidth="1"/>
    <col min="1090" max="1090" width="16.75" style="74" bestFit="1" customWidth="1"/>
    <col min="1091" max="1091" width="18" style="74" bestFit="1" customWidth="1"/>
    <col min="1092" max="1092" width="14.5" style="74" bestFit="1" customWidth="1"/>
    <col min="1093" max="1093" width="15.125" style="74" bestFit="1" customWidth="1"/>
    <col min="1094" max="1095" width="16.375" style="74" bestFit="1" customWidth="1"/>
    <col min="1096" max="1096" width="18.625" style="74" bestFit="1" customWidth="1"/>
    <col min="1097" max="1097" width="16.375" style="74" bestFit="1" customWidth="1"/>
    <col min="1098" max="1098" width="17.625" style="74" bestFit="1" customWidth="1"/>
    <col min="1099" max="1100" width="16.375" style="74" bestFit="1" customWidth="1"/>
    <col min="1101" max="1101" width="22.625" style="74" bestFit="1" customWidth="1"/>
    <col min="1102" max="1102" width="18.875" style="74" bestFit="1" customWidth="1"/>
    <col min="1103" max="1103" width="18.625" style="74" bestFit="1" customWidth="1"/>
    <col min="1104" max="1104" width="16.375" style="74" bestFit="1" customWidth="1"/>
    <col min="1105" max="1106" width="14.5" style="74" bestFit="1" customWidth="1"/>
    <col min="1107" max="1107" width="16.375" style="74" bestFit="1" customWidth="1"/>
    <col min="1108" max="1110" width="14.5" style="74" bestFit="1" customWidth="1"/>
    <col min="1111" max="1111" width="16.75" style="74" bestFit="1" customWidth="1"/>
    <col min="1112" max="1112" width="14.5" style="74" bestFit="1" customWidth="1"/>
    <col min="1113" max="1113" width="16.375" style="74" bestFit="1" customWidth="1"/>
    <col min="1114" max="1114" width="14.5" style="74" bestFit="1" customWidth="1"/>
    <col min="1115" max="1115" width="16.75" style="74" bestFit="1" customWidth="1"/>
    <col min="1116" max="1116" width="14.5" style="74" bestFit="1" customWidth="1"/>
    <col min="1117" max="1118" width="16.375" style="74" bestFit="1" customWidth="1"/>
    <col min="1119" max="1119" width="14.5" style="74" bestFit="1" customWidth="1"/>
    <col min="1120" max="1120" width="24.875" style="74" customWidth="1"/>
    <col min="1121" max="1121" width="0" style="74" hidden="1" customWidth="1"/>
    <col min="1122" max="1122" width="22.625" style="74" bestFit="1" customWidth="1"/>
    <col min="1123" max="1123" width="25.75" style="74" bestFit="1" customWidth="1"/>
    <col min="1124" max="1124" width="26.5" style="74" bestFit="1" customWidth="1"/>
    <col min="1125" max="1125" width="24.75" style="74" bestFit="1" customWidth="1"/>
    <col min="1126" max="1126" width="25.625" style="74" bestFit="1" customWidth="1"/>
    <col min="1127" max="1127" width="20.5" style="74" bestFit="1" customWidth="1"/>
    <col min="1128" max="1128" width="27" style="74" bestFit="1" customWidth="1"/>
    <col min="1129" max="1130" width="0" style="74" hidden="1" customWidth="1"/>
    <col min="1131" max="1132" width="16.375" style="74" bestFit="1" customWidth="1"/>
    <col min="1133" max="1134" width="0" style="74" hidden="1" customWidth="1"/>
    <col min="1135" max="1135" width="14.5" style="74" bestFit="1" customWidth="1"/>
    <col min="1136" max="1188" width="0" style="74" hidden="1" customWidth="1"/>
    <col min="1189" max="1189" width="27.25" style="74" customWidth="1"/>
    <col min="1190" max="1281" width="14.375" style="74"/>
    <col min="1282" max="1282" width="103.875" style="74" customWidth="1"/>
    <col min="1283" max="1283" width="57.375" style="74" customWidth="1"/>
    <col min="1284" max="1284" width="95.125" style="74" customWidth="1"/>
    <col min="1285" max="1288" width="19.5" style="74" customWidth="1"/>
    <col min="1289" max="1289" width="21.75" style="74" customWidth="1"/>
    <col min="1290" max="1290" width="16.375" style="74" customWidth="1"/>
    <col min="1291" max="1291" width="16.75" style="74" customWidth="1"/>
    <col min="1292" max="1292" width="16.375" style="74" customWidth="1"/>
    <col min="1293" max="1293" width="14.5" style="74" customWidth="1"/>
    <col min="1294" max="1294" width="18.875" style="74" customWidth="1"/>
    <col min="1295" max="1295" width="14.5" style="74" customWidth="1"/>
    <col min="1296" max="1297" width="16.375" style="74" customWidth="1"/>
    <col min="1298" max="1298" width="14.5" style="74" customWidth="1"/>
    <col min="1299" max="1300" width="16.375" style="74" customWidth="1"/>
    <col min="1301" max="1301" width="14.5" style="74" customWidth="1"/>
    <col min="1302" max="1302" width="18.625" style="74" customWidth="1"/>
    <col min="1303" max="1303" width="14.5" style="74" customWidth="1"/>
    <col min="1304" max="1304" width="16.375" style="74" customWidth="1"/>
    <col min="1305" max="1306" width="17.625" style="74" customWidth="1"/>
    <col min="1307" max="1307" width="14.5" style="74" customWidth="1"/>
    <col min="1308" max="1308" width="22.625" style="74" customWidth="1"/>
    <col min="1309" max="1309" width="16.375" style="74" customWidth="1"/>
    <col min="1310" max="1311" width="16.375" style="74" bestFit="1" customWidth="1"/>
    <col min="1312" max="1312" width="20.5" style="74" bestFit="1" customWidth="1"/>
    <col min="1313" max="1315" width="16.375" style="74" bestFit="1" customWidth="1"/>
    <col min="1316" max="1316" width="19.5" style="74" bestFit="1" customWidth="1"/>
    <col min="1317" max="1317" width="21.125" style="74" bestFit="1" customWidth="1"/>
    <col min="1318" max="1318" width="20.75" style="74" bestFit="1" customWidth="1"/>
    <col min="1319" max="1322" width="16.375" style="74" bestFit="1" customWidth="1"/>
    <col min="1323" max="1323" width="20.5" style="74" bestFit="1" customWidth="1"/>
    <col min="1324" max="1324" width="16.75" style="74" bestFit="1" customWidth="1"/>
    <col min="1325" max="1325" width="14.5" style="74" bestFit="1" customWidth="1"/>
    <col min="1326" max="1326" width="16.375" style="74" bestFit="1" customWidth="1"/>
    <col min="1327" max="1327" width="17.625" style="74" bestFit="1" customWidth="1"/>
    <col min="1328" max="1328" width="22.375" style="74" bestFit="1" customWidth="1"/>
    <col min="1329" max="1337" width="16.375" style="74" bestFit="1" customWidth="1"/>
    <col min="1338" max="1338" width="19.5" style="74" bestFit="1" customWidth="1"/>
    <col min="1339" max="1341" width="16.375" style="74" bestFit="1" customWidth="1"/>
    <col min="1342" max="1342" width="20.75" style="74" bestFit="1" customWidth="1"/>
    <col min="1343" max="1343" width="14.5" style="74" bestFit="1" customWidth="1"/>
    <col min="1344" max="1344" width="18.875" style="74" bestFit="1" customWidth="1"/>
    <col min="1345" max="1345" width="16.375" style="74" bestFit="1" customWidth="1"/>
    <col min="1346" max="1346" width="16.75" style="74" bestFit="1" customWidth="1"/>
    <col min="1347" max="1347" width="18" style="74" bestFit="1" customWidth="1"/>
    <col min="1348" max="1348" width="14.5" style="74" bestFit="1" customWidth="1"/>
    <col min="1349" max="1349" width="15.125" style="74" bestFit="1" customWidth="1"/>
    <col min="1350" max="1351" width="16.375" style="74" bestFit="1" customWidth="1"/>
    <col min="1352" max="1352" width="18.625" style="74" bestFit="1" customWidth="1"/>
    <col min="1353" max="1353" width="16.375" style="74" bestFit="1" customWidth="1"/>
    <col min="1354" max="1354" width="17.625" style="74" bestFit="1" customWidth="1"/>
    <col min="1355" max="1356" width="16.375" style="74" bestFit="1" customWidth="1"/>
    <col min="1357" max="1357" width="22.625" style="74" bestFit="1" customWidth="1"/>
    <col min="1358" max="1358" width="18.875" style="74" bestFit="1" customWidth="1"/>
    <col min="1359" max="1359" width="18.625" style="74" bestFit="1" customWidth="1"/>
    <col min="1360" max="1360" width="16.375" style="74" bestFit="1" customWidth="1"/>
    <col min="1361" max="1362" width="14.5" style="74" bestFit="1" customWidth="1"/>
    <col min="1363" max="1363" width="16.375" style="74" bestFit="1" customWidth="1"/>
    <col min="1364" max="1366" width="14.5" style="74" bestFit="1" customWidth="1"/>
    <col min="1367" max="1367" width="16.75" style="74" bestFit="1" customWidth="1"/>
    <col min="1368" max="1368" width="14.5" style="74" bestFit="1" customWidth="1"/>
    <col min="1369" max="1369" width="16.375" style="74" bestFit="1" customWidth="1"/>
    <col min="1370" max="1370" width="14.5" style="74" bestFit="1" customWidth="1"/>
    <col min="1371" max="1371" width="16.75" style="74" bestFit="1" customWidth="1"/>
    <col min="1372" max="1372" width="14.5" style="74" bestFit="1" customWidth="1"/>
    <col min="1373" max="1374" width="16.375" style="74" bestFit="1" customWidth="1"/>
    <col min="1375" max="1375" width="14.5" style="74" bestFit="1" customWidth="1"/>
    <col min="1376" max="1376" width="24.875" style="74" customWidth="1"/>
    <col min="1377" max="1377" width="0" style="74" hidden="1" customWidth="1"/>
    <col min="1378" max="1378" width="22.625" style="74" bestFit="1" customWidth="1"/>
    <col min="1379" max="1379" width="25.75" style="74" bestFit="1" customWidth="1"/>
    <col min="1380" max="1380" width="26.5" style="74" bestFit="1" customWidth="1"/>
    <col min="1381" max="1381" width="24.75" style="74" bestFit="1" customWidth="1"/>
    <col min="1382" max="1382" width="25.625" style="74" bestFit="1" customWidth="1"/>
    <col min="1383" max="1383" width="20.5" style="74" bestFit="1" customWidth="1"/>
    <col min="1384" max="1384" width="27" style="74" bestFit="1" customWidth="1"/>
    <col min="1385" max="1386" width="0" style="74" hidden="1" customWidth="1"/>
    <col min="1387" max="1388" width="16.375" style="74" bestFit="1" customWidth="1"/>
    <col min="1389" max="1390" width="0" style="74" hidden="1" customWidth="1"/>
    <col min="1391" max="1391" width="14.5" style="74" bestFit="1" customWidth="1"/>
    <col min="1392" max="1444" width="0" style="74" hidden="1" customWidth="1"/>
    <col min="1445" max="1445" width="27.25" style="74" customWidth="1"/>
    <col min="1446" max="1537" width="14.375" style="74"/>
    <col min="1538" max="1538" width="103.875" style="74" customWidth="1"/>
    <col min="1539" max="1539" width="57.375" style="74" customWidth="1"/>
    <col min="1540" max="1540" width="95.125" style="74" customWidth="1"/>
    <col min="1541" max="1544" width="19.5" style="74" customWidth="1"/>
    <col min="1545" max="1545" width="21.75" style="74" customWidth="1"/>
    <col min="1546" max="1546" width="16.375" style="74" customWidth="1"/>
    <col min="1547" max="1547" width="16.75" style="74" customWidth="1"/>
    <col min="1548" max="1548" width="16.375" style="74" customWidth="1"/>
    <col min="1549" max="1549" width="14.5" style="74" customWidth="1"/>
    <col min="1550" max="1550" width="18.875" style="74" customWidth="1"/>
    <col min="1551" max="1551" width="14.5" style="74" customWidth="1"/>
    <col min="1552" max="1553" width="16.375" style="74" customWidth="1"/>
    <col min="1554" max="1554" width="14.5" style="74" customWidth="1"/>
    <col min="1555" max="1556" width="16.375" style="74" customWidth="1"/>
    <col min="1557" max="1557" width="14.5" style="74" customWidth="1"/>
    <col min="1558" max="1558" width="18.625" style="74" customWidth="1"/>
    <col min="1559" max="1559" width="14.5" style="74" customWidth="1"/>
    <col min="1560" max="1560" width="16.375" style="74" customWidth="1"/>
    <col min="1561" max="1562" width="17.625" style="74" customWidth="1"/>
    <col min="1563" max="1563" width="14.5" style="74" customWidth="1"/>
    <col min="1564" max="1564" width="22.625" style="74" customWidth="1"/>
    <col min="1565" max="1565" width="16.375" style="74" customWidth="1"/>
    <col min="1566" max="1567" width="16.375" style="74" bestFit="1" customWidth="1"/>
    <col min="1568" max="1568" width="20.5" style="74" bestFit="1" customWidth="1"/>
    <col min="1569" max="1571" width="16.375" style="74" bestFit="1" customWidth="1"/>
    <col min="1572" max="1572" width="19.5" style="74" bestFit="1" customWidth="1"/>
    <col min="1573" max="1573" width="21.125" style="74" bestFit="1" customWidth="1"/>
    <col min="1574" max="1574" width="20.75" style="74" bestFit="1" customWidth="1"/>
    <col min="1575" max="1578" width="16.375" style="74" bestFit="1" customWidth="1"/>
    <col min="1579" max="1579" width="20.5" style="74" bestFit="1" customWidth="1"/>
    <col min="1580" max="1580" width="16.75" style="74" bestFit="1" customWidth="1"/>
    <col min="1581" max="1581" width="14.5" style="74" bestFit="1" customWidth="1"/>
    <col min="1582" max="1582" width="16.375" style="74" bestFit="1" customWidth="1"/>
    <col min="1583" max="1583" width="17.625" style="74" bestFit="1" customWidth="1"/>
    <col min="1584" max="1584" width="22.375" style="74" bestFit="1" customWidth="1"/>
    <col min="1585" max="1593" width="16.375" style="74" bestFit="1" customWidth="1"/>
    <col min="1594" max="1594" width="19.5" style="74" bestFit="1" customWidth="1"/>
    <col min="1595" max="1597" width="16.375" style="74" bestFit="1" customWidth="1"/>
    <col min="1598" max="1598" width="20.75" style="74" bestFit="1" customWidth="1"/>
    <col min="1599" max="1599" width="14.5" style="74" bestFit="1" customWidth="1"/>
    <col min="1600" max="1600" width="18.875" style="74" bestFit="1" customWidth="1"/>
    <col min="1601" max="1601" width="16.375" style="74" bestFit="1" customWidth="1"/>
    <col min="1602" max="1602" width="16.75" style="74" bestFit="1" customWidth="1"/>
    <col min="1603" max="1603" width="18" style="74" bestFit="1" customWidth="1"/>
    <col min="1604" max="1604" width="14.5" style="74" bestFit="1" customWidth="1"/>
    <col min="1605" max="1605" width="15.125" style="74" bestFit="1" customWidth="1"/>
    <col min="1606" max="1607" width="16.375" style="74" bestFit="1" customWidth="1"/>
    <col min="1608" max="1608" width="18.625" style="74" bestFit="1" customWidth="1"/>
    <col min="1609" max="1609" width="16.375" style="74" bestFit="1" customWidth="1"/>
    <col min="1610" max="1610" width="17.625" style="74" bestFit="1" customWidth="1"/>
    <col min="1611" max="1612" width="16.375" style="74" bestFit="1" customWidth="1"/>
    <col min="1613" max="1613" width="22.625" style="74" bestFit="1" customWidth="1"/>
    <col min="1614" max="1614" width="18.875" style="74" bestFit="1" customWidth="1"/>
    <col min="1615" max="1615" width="18.625" style="74" bestFit="1" customWidth="1"/>
    <col min="1616" max="1616" width="16.375" style="74" bestFit="1" customWidth="1"/>
    <col min="1617" max="1618" width="14.5" style="74" bestFit="1" customWidth="1"/>
    <col min="1619" max="1619" width="16.375" style="74" bestFit="1" customWidth="1"/>
    <col min="1620" max="1622" width="14.5" style="74" bestFit="1" customWidth="1"/>
    <col min="1623" max="1623" width="16.75" style="74" bestFit="1" customWidth="1"/>
    <col min="1624" max="1624" width="14.5" style="74" bestFit="1" customWidth="1"/>
    <col min="1625" max="1625" width="16.375" style="74" bestFit="1" customWidth="1"/>
    <col min="1626" max="1626" width="14.5" style="74" bestFit="1" customWidth="1"/>
    <col min="1627" max="1627" width="16.75" style="74" bestFit="1" customWidth="1"/>
    <col min="1628" max="1628" width="14.5" style="74" bestFit="1" customWidth="1"/>
    <col min="1629" max="1630" width="16.375" style="74" bestFit="1" customWidth="1"/>
    <col min="1631" max="1631" width="14.5" style="74" bestFit="1" customWidth="1"/>
    <col min="1632" max="1632" width="24.875" style="74" customWidth="1"/>
    <col min="1633" max="1633" width="0" style="74" hidden="1" customWidth="1"/>
    <col min="1634" max="1634" width="22.625" style="74" bestFit="1" customWidth="1"/>
    <col min="1635" max="1635" width="25.75" style="74" bestFit="1" customWidth="1"/>
    <col min="1636" max="1636" width="26.5" style="74" bestFit="1" customWidth="1"/>
    <col min="1637" max="1637" width="24.75" style="74" bestFit="1" customWidth="1"/>
    <col min="1638" max="1638" width="25.625" style="74" bestFit="1" customWidth="1"/>
    <col min="1639" max="1639" width="20.5" style="74" bestFit="1" customWidth="1"/>
    <col min="1640" max="1640" width="27" style="74" bestFit="1" customWidth="1"/>
    <col min="1641" max="1642" width="0" style="74" hidden="1" customWidth="1"/>
    <col min="1643" max="1644" width="16.375" style="74" bestFit="1" customWidth="1"/>
    <col min="1645" max="1646" width="0" style="74" hidden="1" customWidth="1"/>
    <col min="1647" max="1647" width="14.5" style="74" bestFit="1" customWidth="1"/>
    <col min="1648" max="1700" width="0" style="74" hidden="1" customWidth="1"/>
    <col min="1701" max="1701" width="27.25" style="74" customWidth="1"/>
    <col min="1702" max="1793" width="14.375" style="74"/>
    <col min="1794" max="1794" width="103.875" style="74" customWidth="1"/>
    <col min="1795" max="1795" width="57.375" style="74" customWidth="1"/>
    <col min="1796" max="1796" width="95.125" style="74" customWidth="1"/>
    <col min="1797" max="1800" width="19.5" style="74" customWidth="1"/>
    <col min="1801" max="1801" width="21.75" style="74" customWidth="1"/>
    <col min="1802" max="1802" width="16.375" style="74" customWidth="1"/>
    <col min="1803" max="1803" width="16.75" style="74" customWidth="1"/>
    <col min="1804" max="1804" width="16.375" style="74" customWidth="1"/>
    <col min="1805" max="1805" width="14.5" style="74" customWidth="1"/>
    <col min="1806" max="1806" width="18.875" style="74" customWidth="1"/>
    <col min="1807" max="1807" width="14.5" style="74" customWidth="1"/>
    <col min="1808" max="1809" width="16.375" style="74" customWidth="1"/>
    <col min="1810" max="1810" width="14.5" style="74" customWidth="1"/>
    <col min="1811" max="1812" width="16.375" style="74" customWidth="1"/>
    <col min="1813" max="1813" width="14.5" style="74" customWidth="1"/>
    <col min="1814" max="1814" width="18.625" style="74" customWidth="1"/>
    <col min="1815" max="1815" width="14.5" style="74" customWidth="1"/>
    <col min="1816" max="1816" width="16.375" style="74" customWidth="1"/>
    <col min="1817" max="1818" width="17.625" style="74" customWidth="1"/>
    <col min="1819" max="1819" width="14.5" style="74" customWidth="1"/>
    <col min="1820" max="1820" width="22.625" style="74" customWidth="1"/>
    <col min="1821" max="1821" width="16.375" style="74" customWidth="1"/>
    <col min="1822" max="1823" width="16.375" style="74" bestFit="1" customWidth="1"/>
    <col min="1824" max="1824" width="20.5" style="74" bestFit="1" customWidth="1"/>
    <col min="1825" max="1827" width="16.375" style="74" bestFit="1" customWidth="1"/>
    <col min="1828" max="1828" width="19.5" style="74" bestFit="1" customWidth="1"/>
    <col min="1829" max="1829" width="21.125" style="74" bestFit="1" customWidth="1"/>
    <col min="1830" max="1830" width="20.75" style="74" bestFit="1" customWidth="1"/>
    <col min="1831" max="1834" width="16.375" style="74" bestFit="1" customWidth="1"/>
    <col min="1835" max="1835" width="20.5" style="74" bestFit="1" customWidth="1"/>
    <col min="1836" max="1836" width="16.75" style="74" bestFit="1" customWidth="1"/>
    <col min="1837" max="1837" width="14.5" style="74" bestFit="1" customWidth="1"/>
    <col min="1838" max="1838" width="16.375" style="74" bestFit="1" customWidth="1"/>
    <col min="1839" max="1839" width="17.625" style="74" bestFit="1" customWidth="1"/>
    <col min="1840" max="1840" width="22.375" style="74" bestFit="1" customWidth="1"/>
    <col min="1841" max="1849" width="16.375" style="74" bestFit="1" customWidth="1"/>
    <col min="1850" max="1850" width="19.5" style="74" bestFit="1" customWidth="1"/>
    <col min="1851" max="1853" width="16.375" style="74" bestFit="1" customWidth="1"/>
    <col min="1854" max="1854" width="20.75" style="74" bestFit="1" customWidth="1"/>
    <col min="1855" max="1855" width="14.5" style="74" bestFit="1" customWidth="1"/>
    <col min="1856" max="1856" width="18.875" style="74" bestFit="1" customWidth="1"/>
    <col min="1857" max="1857" width="16.375" style="74" bestFit="1" customWidth="1"/>
    <col min="1858" max="1858" width="16.75" style="74" bestFit="1" customWidth="1"/>
    <col min="1859" max="1859" width="18" style="74" bestFit="1" customWidth="1"/>
    <col min="1860" max="1860" width="14.5" style="74" bestFit="1" customWidth="1"/>
    <col min="1861" max="1861" width="15.125" style="74" bestFit="1" customWidth="1"/>
    <col min="1862" max="1863" width="16.375" style="74" bestFit="1" customWidth="1"/>
    <col min="1864" max="1864" width="18.625" style="74" bestFit="1" customWidth="1"/>
    <col min="1865" max="1865" width="16.375" style="74" bestFit="1" customWidth="1"/>
    <col min="1866" max="1866" width="17.625" style="74" bestFit="1" customWidth="1"/>
    <col min="1867" max="1868" width="16.375" style="74" bestFit="1" customWidth="1"/>
    <col min="1869" max="1869" width="22.625" style="74" bestFit="1" customWidth="1"/>
    <col min="1870" max="1870" width="18.875" style="74" bestFit="1" customWidth="1"/>
    <col min="1871" max="1871" width="18.625" style="74" bestFit="1" customWidth="1"/>
    <col min="1872" max="1872" width="16.375" style="74" bestFit="1" customWidth="1"/>
    <col min="1873" max="1874" width="14.5" style="74" bestFit="1" customWidth="1"/>
    <col min="1875" max="1875" width="16.375" style="74" bestFit="1" customWidth="1"/>
    <col min="1876" max="1878" width="14.5" style="74" bestFit="1" customWidth="1"/>
    <col min="1879" max="1879" width="16.75" style="74" bestFit="1" customWidth="1"/>
    <col min="1880" max="1880" width="14.5" style="74" bestFit="1" customWidth="1"/>
    <col min="1881" max="1881" width="16.375" style="74" bestFit="1" customWidth="1"/>
    <col min="1882" max="1882" width="14.5" style="74" bestFit="1" customWidth="1"/>
    <col min="1883" max="1883" width="16.75" style="74" bestFit="1" customWidth="1"/>
    <col min="1884" max="1884" width="14.5" style="74" bestFit="1" customWidth="1"/>
    <col min="1885" max="1886" width="16.375" style="74" bestFit="1" customWidth="1"/>
    <col min="1887" max="1887" width="14.5" style="74" bestFit="1" customWidth="1"/>
    <col min="1888" max="1888" width="24.875" style="74" customWidth="1"/>
    <col min="1889" max="1889" width="0" style="74" hidden="1" customWidth="1"/>
    <col min="1890" max="1890" width="22.625" style="74" bestFit="1" customWidth="1"/>
    <col min="1891" max="1891" width="25.75" style="74" bestFit="1" customWidth="1"/>
    <col min="1892" max="1892" width="26.5" style="74" bestFit="1" customWidth="1"/>
    <col min="1893" max="1893" width="24.75" style="74" bestFit="1" customWidth="1"/>
    <col min="1894" max="1894" width="25.625" style="74" bestFit="1" customWidth="1"/>
    <col min="1895" max="1895" width="20.5" style="74" bestFit="1" customWidth="1"/>
    <col min="1896" max="1896" width="27" style="74" bestFit="1" customWidth="1"/>
    <col min="1897" max="1898" width="0" style="74" hidden="1" customWidth="1"/>
    <col min="1899" max="1900" width="16.375" style="74" bestFit="1" customWidth="1"/>
    <col min="1901" max="1902" width="0" style="74" hidden="1" customWidth="1"/>
    <col min="1903" max="1903" width="14.5" style="74" bestFit="1" customWidth="1"/>
    <col min="1904" max="1956" width="0" style="74" hidden="1" customWidth="1"/>
    <col min="1957" max="1957" width="27.25" style="74" customWidth="1"/>
    <col min="1958" max="2049" width="14.375" style="74"/>
    <col min="2050" max="2050" width="103.875" style="74" customWidth="1"/>
    <col min="2051" max="2051" width="57.375" style="74" customWidth="1"/>
    <col min="2052" max="2052" width="95.125" style="74" customWidth="1"/>
    <col min="2053" max="2056" width="19.5" style="74" customWidth="1"/>
    <col min="2057" max="2057" width="21.75" style="74" customWidth="1"/>
    <col min="2058" max="2058" width="16.375" style="74" customWidth="1"/>
    <col min="2059" max="2059" width="16.75" style="74" customWidth="1"/>
    <col min="2060" max="2060" width="16.375" style="74" customWidth="1"/>
    <col min="2061" max="2061" width="14.5" style="74" customWidth="1"/>
    <col min="2062" max="2062" width="18.875" style="74" customWidth="1"/>
    <col min="2063" max="2063" width="14.5" style="74" customWidth="1"/>
    <col min="2064" max="2065" width="16.375" style="74" customWidth="1"/>
    <col min="2066" max="2066" width="14.5" style="74" customWidth="1"/>
    <col min="2067" max="2068" width="16.375" style="74" customWidth="1"/>
    <col min="2069" max="2069" width="14.5" style="74" customWidth="1"/>
    <col min="2070" max="2070" width="18.625" style="74" customWidth="1"/>
    <col min="2071" max="2071" width="14.5" style="74" customWidth="1"/>
    <col min="2072" max="2072" width="16.375" style="74" customWidth="1"/>
    <col min="2073" max="2074" width="17.625" style="74" customWidth="1"/>
    <col min="2075" max="2075" width="14.5" style="74" customWidth="1"/>
    <col min="2076" max="2076" width="22.625" style="74" customWidth="1"/>
    <col min="2077" max="2077" width="16.375" style="74" customWidth="1"/>
    <col min="2078" max="2079" width="16.375" style="74" bestFit="1" customWidth="1"/>
    <col min="2080" max="2080" width="20.5" style="74" bestFit="1" customWidth="1"/>
    <col min="2081" max="2083" width="16.375" style="74" bestFit="1" customWidth="1"/>
    <col min="2084" max="2084" width="19.5" style="74" bestFit="1" customWidth="1"/>
    <col min="2085" max="2085" width="21.125" style="74" bestFit="1" customWidth="1"/>
    <col min="2086" max="2086" width="20.75" style="74" bestFit="1" customWidth="1"/>
    <col min="2087" max="2090" width="16.375" style="74" bestFit="1" customWidth="1"/>
    <col min="2091" max="2091" width="20.5" style="74" bestFit="1" customWidth="1"/>
    <col min="2092" max="2092" width="16.75" style="74" bestFit="1" customWidth="1"/>
    <col min="2093" max="2093" width="14.5" style="74" bestFit="1" customWidth="1"/>
    <col min="2094" max="2094" width="16.375" style="74" bestFit="1" customWidth="1"/>
    <col min="2095" max="2095" width="17.625" style="74" bestFit="1" customWidth="1"/>
    <col min="2096" max="2096" width="22.375" style="74" bestFit="1" customWidth="1"/>
    <col min="2097" max="2105" width="16.375" style="74" bestFit="1" customWidth="1"/>
    <col min="2106" max="2106" width="19.5" style="74" bestFit="1" customWidth="1"/>
    <col min="2107" max="2109" width="16.375" style="74" bestFit="1" customWidth="1"/>
    <col min="2110" max="2110" width="20.75" style="74" bestFit="1" customWidth="1"/>
    <col min="2111" max="2111" width="14.5" style="74" bestFit="1" customWidth="1"/>
    <col min="2112" max="2112" width="18.875" style="74" bestFit="1" customWidth="1"/>
    <col min="2113" max="2113" width="16.375" style="74" bestFit="1" customWidth="1"/>
    <col min="2114" max="2114" width="16.75" style="74" bestFit="1" customWidth="1"/>
    <col min="2115" max="2115" width="18" style="74" bestFit="1" customWidth="1"/>
    <col min="2116" max="2116" width="14.5" style="74" bestFit="1" customWidth="1"/>
    <col min="2117" max="2117" width="15.125" style="74" bestFit="1" customWidth="1"/>
    <col min="2118" max="2119" width="16.375" style="74" bestFit="1" customWidth="1"/>
    <col min="2120" max="2120" width="18.625" style="74" bestFit="1" customWidth="1"/>
    <col min="2121" max="2121" width="16.375" style="74" bestFit="1" customWidth="1"/>
    <col min="2122" max="2122" width="17.625" style="74" bestFit="1" customWidth="1"/>
    <col min="2123" max="2124" width="16.375" style="74" bestFit="1" customWidth="1"/>
    <col min="2125" max="2125" width="22.625" style="74" bestFit="1" customWidth="1"/>
    <col min="2126" max="2126" width="18.875" style="74" bestFit="1" customWidth="1"/>
    <col min="2127" max="2127" width="18.625" style="74" bestFit="1" customWidth="1"/>
    <col min="2128" max="2128" width="16.375" style="74" bestFit="1" customWidth="1"/>
    <col min="2129" max="2130" width="14.5" style="74" bestFit="1" customWidth="1"/>
    <col min="2131" max="2131" width="16.375" style="74" bestFit="1" customWidth="1"/>
    <col min="2132" max="2134" width="14.5" style="74" bestFit="1" customWidth="1"/>
    <col min="2135" max="2135" width="16.75" style="74" bestFit="1" customWidth="1"/>
    <col min="2136" max="2136" width="14.5" style="74" bestFit="1" customWidth="1"/>
    <col min="2137" max="2137" width="16.375" style="74" bestFit="1" customWidth="1"/>
    <col min="2138" max="2138" width="14.5" style="74" bestFit="1" customWidth="1"/>
    <col min="2139" max="2139" width="16.75" style="74" bestFit="1" customWidth="1"/>
    <col min="2140" max="2140" width="14.5" style="74" bestFit="1" customWidth="1"/>
    <col min="2141" max="2142" width="16.375" style="74" bestFit="1" customWidth="1"/>
    <col min="2143" max="2143" width="14.5" style="74" bestFit="1" customWidth="1"/>
    <col min="2144" max="2144" width="24.875" style="74" customWidth="1"/>
    <col min="2145" max="2145" width="0" style="74" hidden="1" customWidth="1"/>
    <col min="2146" max="2146" width="22.625" style="74" bestFit="1" customWidth="1"/>
    <col min="2147" max="2147" width="25.75" style="74" bestFit="1" customWidth="1"/>
    <col min="2148" max="2148" width="26.5" style="74" bestFit="1" customWidth="1"/>
    <col min="2149" max="2149" width="24.75" style="74" bestFit="1" customWidth="1"/>
    <col min="2150" max="2150" width="25.625" style="74" bestFit="1" customWidth="1"/>
    <col min="2151" max="2151" width="20.5" style="74" bestFit="1" customWidth="1"/>
    <col min="2152" max="2152" width="27" style="74" bestFit="1" customWidth="1"/>
    <col min="2153" max="2154" width="0" style="74" hidden="1" customWidth="1"/>
    <col min="2155" max="2156" width="16.375" style="74" bestFit="1" customWidth="1"/>
    <col min="2157" max="2158" width="0" style="74" hidden="1" customWidth="1"/>
    <col min="2159" max="2159" width="14.5" style="74" bestFit="1" customWidth="1"/>
    <col min="2160" max="2212" width="0" style="74" hidden="1" customWidth="1"/>
    <col min="2213" max="2213" width="27.25" style="74" customWidth="1"/>
    <col min="2214" max="2305" width="14.375" style="74"/>
    <col min="2306" max="2306" width="103.875" style="74" customWidth="1"/>
    <col min="2307" max="2307" width="57.375" style="74" customWidth="1"/>
    <col min="2308" max="2308" width="95.125" style="74" customWidth="1"/>
    <col min="2309" max="2312" width="19.5" style="74" customWidth="1"/>
    <col min="2313" max="2313" width="21.75" style="74" customWidth="1"/>
    <col min="2314" max="2314" width="16.375" style="74" customWidth="1"/>
    <col min="2315" max="2315" width="16.75" style="74" customWidth="1"/>
    <col min="2316" max="2316" width="16.375" style="74" customWidth="1"/>
    <col min="2317" max="2317" width="14.5" style="74" customWidth="1"/>
    <col min="2318" max="2318" width="18.875" style="74" customWidth="1"/>
    <col min="2319" max="2319" width="14.5" style="74" customWidth="1"/>
    <col min="2320" max="2321" width="16.375" style="74" customWidth="1"/>
    <col min="2322" max="2322" width="14.5" style="74" customWidth="1"/>
    <col min="2323" max="2324" width="16.375" style="74" customWidth="1"/>
    <col min="2325" max="2325" width="14.5" style="74" customWidth="1"/>
    <col min="2326" max="2326" width="18.625" style="74" customWidth="1"/>
    <col min="2327" max="2327" width="14.5" style="74" customWidth="1"/>
    <col min="2328" max="2328" width="16.375" style="74" customWidth="1"/>
    <col min="2329" max="2330" width="17.625" style="74" customWidth="1"/>
    <col min="2331" max="2331" width="14.5" style="74" customWidth="1"/>
    <col min="2332" max="2332" width="22.625" style="74" customWidth="1"/>
    <col min="2333" max="2333" width="16.375" style="74" customWidth="1"/>
    <col min="2334" max="2335" width="16.375" style="74" bestFit="1" customWidth="1"/>
    <col min="2336" max="2336" width="20.5" style="74" bestFit="1" customWidth="1"/>
    <col min="2337" max="2339" width="16.375" style="74" bestFit="1" customWidth="1"/>
    <col min="2340" max="2340" width="19.5" style="74" bestFit="1" customWidth="1"/>
    <col min="2341" max="2341" width="21.125" style="74" bestFit="1" customWidth="1"/>
    <col min="2342" max="2342" width="20.75" style="74" bestFit="1" customWidth="1"/>
    <col min="2343" max="2346" width="16.375" style="74" bestFit="1" customWidth="1"/>
    <col min="2347" max="2347" width="20.5" style="74" bestFit="1" customWidth="1"/>
    <col min="2348" max="2348" width="16.75" style="74" bestFit="1" customWidth="1"/>
    <col min="2349" max="2349" width="14.5" style="74" bestFit="1" customWidth="1"/>
    <col min="2350" max="2350" width="16.375" style="74" bestFit="1" customWidth="1"/>
    <col min="2351" max="2351" width="17.625" style="74" bestFit="1" customWidth="1"/>
    <col min="2352" max="2352" width="22.375" style="74" bestFit="1" customWidth="1"/>
    <col min="2353" max="2361" width="16.375" style="74" bestFit="1" customWidth="1"/>
    <col min="2362" max="2362" width="19.5" style="74" bestFit="1" customWidth="1"/>
    <col min="2363" max="2365" width="16.375" style="74" bestFit="1" customWidth="1"/>
    <col min="2366" max="2366" width="20.75" style="74" bestFit="1" customWidth="1"/>
    <col min="2367" max="2367" width="14.5" style="74" bestFit="1" customWidth="1"/>
    <col min="2368" max="2368" width="18.875" style="74" bestFit="1" customWidth="1"/>
    <col min="2369" max="2369" width="16.375" style="74" bestFit="1" customWidth="1"/>
    <col min="2370" max="2370" width="16.75" style="74" bestFit="1" customWidth="1"/>
    <col min="2371" max="2371" width="18" style="74" bestFit="1" customWidth="1"/>
    <col min="2372" max="2372" width="14.5" style="74" bestFit="1" customWidth="1"/>
    <col min="2373" max="2373" width="15.125" style="74" bestFit="1" customWidth="1"/>
    <col min="2374" max="2375" width="16.375" style="74" bestFit="1" customWidth="1"/>
    <col min="2376" max="2376" width="18.625" style="74" bestFit="1" customWidth="1"/>
    <col min="2377" max="2377" width="16.375" style="74" bestFit="1" customWidth="1"/>
    <col min="2378" max="2378" width="17.625" style="74" bestFit="1" customWidth="1"/>
    <col min="2379" max="2380" width="16.375" style="74" bestFit="1" customWidth="1"/>
    <col min="2381" max="2381" width="22.625" style="74" bestFit="1" customWidth="1"/>
    <col min="2382" max="2382" width="18.875" style="74" bestFit="1" customWidth="1"/>
    <col min="2383" max="2383" width="18.625" style="74" bestFit="1" customWidth="1"/>
    <col min="2384" max="2384" width="16.375" style="74" bestFit="1" customWidth="1"/>
    <col min="2385" max="2386" width="14.5" style="74" bestFit="1" customWidth="1"/>
    <col min="2387" max="2387" width="16.375" style="74" bestFit="1" customWidth="1"/>
    <col min="2388" max="2390" width="14.5" style="74" bestFit="1" customWidth="1"/>
    <col min="2391" max="2391" width="16.75" style="74" bestFit="1" customWidth="1"/>
    <col min="2392" max="2392" width="14.5" style="74" bestFit="1" customWidth="1"/>
    <col min="2393" max="2393" width="16.375" style="74" bestFit="1" customWidth="1"/>
    <col min="2394" max="2394" width="14.5" style="74" bestFit="1" customWidth="1"/>
    <col min="2395" max="2395" width="16.75" style="74" bestFit="1" customWidth="1"/>
    <col min="2396" max="2396" width="14.5" style="74" bestFit="1" customWidth="1"/>
    <col min="2397" max="2398" width="16.375" style="74" bestFit="1" customWidth="1"/>
    <col min="2399" max="2399" width="14.5" style="74" bestFit="1" customWidth="1"/>
    <col min="2400" max="2400" width="24.875" style="74" customWidth="1"/>
    <col min="2401" max="2401" width="0" style="74" hidden="1" customWidth="1"/>
    <col min="2402" max="2402" width="22.625" style="74" bestFit="1" customWidth="1"/>
    <col min="2403" max="2403" width="25.75" style="74" bestFit="1" customWidth="1"/>
    <col min="2404" max="2404" width="26.5" style="74" bestFit="1" customWidth="1"/>
    <col min="2405" max="2405" width="24.75" style="74" bestFit="1" customWidth="1"/>
    <col min="2406" max="2406" width="25.625" style="74" bestFit="1" customWidth="1"/>
    <col min="2407" max="2407" width="20.5" style="74" bestFit="1" customWidth="1"/>
    <col min="2408" max="2408" width="27" style="74" bestFit="1" customWidth="1"/>
    <col min="2409" max="2410" width="0" style="74" hidden="1" customWidth="1"/>
    <col min="2411" max="2412" width="16.375" style="74" bestFit="1" customWidth="1"/>
    <col min="2413" max="2414" width="0" style="74" hidden="1" customWidth="1"/>
    <col min="2415" max="2415" width="14.5" style="74" bestFit="1" customWidth="1"/>
    <col min="2416" max="2468" width="0" style="74" hidden="1" customWidth="1"/>
    <col min="2469" max="2469" width="27.25" style="74" customWidth="1"/>
    <col min="2470" max="2561" width="14.375" style="74"/>
    <col min="2562" max="2562" width="103.875" style="74" customWidth="1"/>
    <col min="2563" max="2563" width="57.375" style="74" customWidth="1"/>
    <col min="2564" max="2564" width="95.125" style="74" customWidth="1"/>
    <col min="2565" max="2568" width="19.5" style="74" customWidth="1"/>
    <col min="2569" max="2569" width="21.75" style="74" customWidth="1"/>
    <col min="2570" max="2570" width="16.375" style="74" customWidth="1"/>
    <col min="2571" max="2571" width="16.75" style="74" customWidth="1"/>
    <col min="2572" max="2572" width="16.375" style="74" customWidth="1"/>
    <col min="2573" max="2573" width="14.5" style="74" customWidth="1"/>
    <col min="2574" max="2574" width="18.875" style="74" customWidth="1"/>
    <col min="2575" max="2575" width="14.5" style="74" customWidth="1"/>
    <col min="2576" max="2577" width="16.375" style="74" customWidth="1"/>
    <col min="2578" max="2578" width="14.5" style="74" customWidth="1"/>
    <col min="2579" max="2580" width="16.375" style="74" customWidth="1"/>
    <col min="2581" max="2581" width="14.5" style="74" customWidth="1"/>
    <col min="2582" max="2582" width="18.625" style="74" customWidth="1"/>
    <col min="2583" max="2583" width="14.5" style="74" customWidth="1"/>
    <col min="2584" max="2584" width="16.375" style="74" customWidth="1"/>
    <col min="2585" max="2586" width="17.625" style="74" customWidth="1"/>
    <col min="2587" max="2587" width="14.5" style="74" customWidth="1"/>
    <col min="2588" max="2588" width="22.625" style="74" customWidth="1"/>
    <col min="2589" max="2589" width="16.375" style="74" customWidth="1"/>
    <col min="2590" max="2591" width="16.375" style="74" bestFit="1" customWidth="1"/>
    <col min="2592" max="2592" width="20.5" style="74" bestFit="1" customWidth="1"/>
    <col min="2593" max="2595" width="16.375" style="74" bestFit="1" customWidth="1"/>
    <col min="2596" max="2596" width="19.5" style="74" bestFit="1" customWidth="1"/>
    <col min="2597" max="2597" width="21.125" style="74" bestFit="1" customWidth="1"/>
    <col min="2598" max="2598" width="20.75" style="74" bestFit="1" customWidth="1"/>
    <col min="2599" max="2602" width="16.375" style="74" bestFit="1" customWidth="1"/>
    <col min="2603" max="2603" width="20.5" style="74" bestFit="1" customWidth="1"/>
    <col min="2604" max="2604" width="16.75" style="74" bestFit="1" customWidth="1"/>
    <col min="2605" max="2605" width="14.5" style="74" bestFit="1" customWidth="1"/>
    <col min="2606" max="2606" width="16.375" style="74" bestFit="1" customWidth="1"/>
    <col min="2607" max="2607" width="17.625" style="74" bestFit="1" customWidth="1"/>
    <col min="2608" max="2608" width="22.375" style="74" bestFit="1" customWidth="1"/>
    <col min="2609" max="2617" width="16.375" style="74" bestFit="1" customWidth="1"/>
    <col min="2618" max="2618" width="19.5" style="74" bestFit="1" customWidth="1"/>
    <col min="2619" max="2621" width="16.375" style="74" bestFit="1" customWidth="1"/>
    <col min="2622" max="2622" width="20.75" style="74" bestFit="1" customWidth="1"/>
    <col min="2623" max="2623" width="14.5" style="74" bestFit="1" customWidth="1"/>
    <col min="2624" max="2624" width="18.875" style="74" bestFit="1" customWidth="1"/>
    <col min="2625" max="2625" width="16.375" style="74" bestFit="1" customWidth="1"/>
    <col min="2626" max="2626" width="16.75" style="74" bestFit="1" customWidth="1"/>
    <col min="2627" max="2627" width="18" style="74" bestFit="1" customWidth="1"/>
    <col min="2628" max="2628" width="14.5" style="74" bestFit="1" customWidth="1"/>
    <col min="2629" max="2629" width="15.125" style="74" bestFit="1" customWidth="1"/>
    <col min="2630" max="2631" width="16.375" style="74" bestFit="1" customWidth="1"/>
    <col min="2632" max="2632" width="18.625" style="74" bestFit="1" customWidth="1"/>
    <col min="2633" max="2633" width="16.375" style="74" bestFit="1" customWidth="1"/>
    <col min="2634" max="2634" width="17.625" style="74" bestFit="1" customWidth="1"/>
    <col min="2635" max="2636" width="16.375" style="74" bestFit="1" customWidth="1"/>
    <col min="2637" max="2637" width="22.625" style="74" bestFit="1" customWidth="1"/>
    <col min="2638" max="2638" width="18.875" style="74" bestFit="1" customWidth="1"/>
    <col min="2639" max="2639" width="18.625" style="74" bestFit="1" customWidth="1"/>
    <col min="2640" max="2640" width="16.375" style="74" bestFit="1" customWidth="1"/>
    <col min="2641" max="2642" width="14.5" style="74" bestFit="1" customWidth="1"/>
    <col min="2643" max="2643" width="16.375" style="74" bestFit="1" customWidth="1"/>
    <col min="2644" max="2646" width="14.5" style="74" bestFit="1" customWidth="1"/>
    <col min="2647" max="2647" width="16.75" style="74" bestFit="1" customWidth="1"/>
    <col min="2648" max="2648" width="14.5" style="74" bestFit="1" customWidth="1"/>
    <col min="2649" max="2649" width="16.375" style="74" bestFit="1" customWidth="1"/>
    <col min="2650" max="2650" width="14.5" style="74" bestFit="1" customWidth="1"/>
    <col min="2651" max="2651" width="16.75" style="74" bestFit="1" customWidth="1"/>
    <col min="2652" max="2652" width="14.5" style="74" bestFit="1" customWidth="1"/>
    <col min="2653" max="2654" width="16.375" style="74" bestFit="1" customWidth="1"/>
    <col min="2655" max="2655" width="14.5" style="74" bestFit="1" customWidth="1"/>
    <col min="2656" max="2656" width="24.875" style="74" customWidth="1"/>
    <col min="2657" max="2657" width="0" style="74" hidden="1" customWidth="1"/>
    <col min="2658" max="2658" width="22.625" style="74" bestFit="1" customWidth="1"/>
    <col min="2659" max="2659" width="25.75" style="74" bestFit="1" customWidth="1"/>
    <col min="2660" max="2660" width="26.5" style="74" bestFit="1" customWidth="1"/>
    <col min="2661" max="2661" width="24.75" style="74" bestFit="1" customWidth="1"/>
    <col min="2662" max="2662" width="25.625" style="74" bestFit="1" customWidth="1"/>
    <col min="2663" max="2663" width="20.5" style="74" bestFit="1" customWidth="1"/>
    <col min="2664" max="2664" width="27" style="74" bestFit="1" customWidth="1"/>
    <col min="2665" max="2666" width="0" style="74" hidden="1" customWidth="1"/>
    <col min="2667" max="2668" width="16.375" style="74" bestFit="1" customWidth="1"/>
    <col min="2669" max="2670" width="0" style="74" hidden="1" customWidth="1"/>
    <col min="2671" max="2671" width="14.5" style="74" bestFit="1" customWidth="1"/>
    <col min="2672" max="2724" width="0" style="74" hidden="1" customWidth="1"/>
    <col min="2725" max="2725" width="27.25" style="74" customWidth="1"/>
    <col min="2726" max="2817" width="14.375" style="74"/>
    <col min="2818" max="2818" width="103.875" style="74" customWidth="1"/>
    <col min="2819" max="2819" width="57.375" style="74" customWidth="1"/>
    <col min="2820" max="2820" width="95.125" style="74" customWidth="1"/>
    <col min="2821" max="2824" width="19.5" style="74" customWidth="1"/>
    <col min="2825" max="2825" width="21.75" style="74" customWidth="1"/>
    <col min="2826" max="2826" width="16.375" style="74" customWidth="1"/>
    <col min="2827" max="2827" width="16.75" style="74" customWidth="1"/>
    <col min="2828" max="2828" width="16.375" style="74" customWidth="1"/>
    <col min="2829" max="2829" width="14.5" style="74" customWidth="1"/>
    <col min="2830" max="2830" width="18.875" style="74" customWidth="1"/>
    <col min="2831" max="2831" width="14.5" style="74" customWidth="1"/>
    <col min="2832" max="2833" width="16.375" style="74" customWidth="1"/>
    <col min="2834" max="2834" width="14.5" style="74" customWidth="1"/>
    <col min="2835" max="2836" width="16.375" style="74" customWidth="1"/>
    <col min="2837" max="2837" width="14.5" style="74" customWidth="1"/>
    <col min="2838" max="2838" width="18.625" style="74" customWidth="1"/>
    <col min="2839" max="2839" width="14.5" style="74" customWidth="1"/>
    <col min="2840" max="2840" width="16.375" style="74" customWidth="1"/>
    <col min="2841" max="2842" width="17.625" style="74" customWidth="1"/>
    <col min="2843" max="2843" width="14.5" style="74" customWidth="1"/>
    <col min="2844" max="2844" width="22.625" style="74" customWidth="1"/>
    <col min="2845" max="2845" width="16.375" style="74" customWidth="1"/>
    <col min="2846" max="2847" width="16.375" style="74" bestFit="1" customWidth="1"/>
    <col min="2848" max="2848" width="20.5" style="74" bestFit="1" customWidth="1"/>
    <col min="2849" max="2851" width="16.375" style="74" bestFit="1" customWidth="1"/>
    <col min="2852" max="2852" width="19.5" style="74" bestFit="1" customWidth="1"/>
    <col min="2853" max="2853" width="21.125" style="74" bestFit="1" customWidth="1"/>
    <col min="2854" max="2854" width="20.75" style="74" bestFit="1" customWidth="1"/>
    <col min="2855" max="2858" width="16.375" style="74" bestFit="1" customWidth="1"/>
    <col min="2859" max="2859" width="20.5" style="74" bestFit="1" customWidth="1"/>
    <col min="2860" max="2860" width="16.75" style="74" bestFit="1" customWidth="1"/>
    <col min="2861" max="2861" width="14.5" style="74" bestFit="1" customWidth="1"/>
    <col min="2862" max="2862" width="16.375" style="74" bestFit="1" customWidth="1"/>
    <col min="2863" max="2863" width="17.625" style="74" bestFit="1" customWidth="1"/>
    <col min="2864" max="2864" width="22.375" style="74" bestFit="1" customWidth="1"/>
    <col min="2865" max="2873" width="16.375" style="74" bestFit="1" customWidth="1"/>
    <col min="2874" max="2874" width="19.5" style="74" bestFit="1" customWidth="1"/>
    <col min="2875" max="2877" width="16.375" style="74" bestFit="1" customWidth="1"/>
    <col min="2878" max="2878" width="20.75" style="74" bestFit="1" customWidth="1"/>
    <col min="2879" max="2879" width="14.5" style="74" bestFit="1" customWidth="1"/>
    <col min="2880" max="2880" width="18.875" style="74" bestFit="1" customWidth="1"/>
    <col min="2881" max="2881" width="16.375" style="74" bestFit="1" customWidth="1"/>
    <col min="2882" max="2882" width="16.75" style="74" bestFit="1" customWidth="1"/>
    <col min="2883" max="2883" width="18" style="74" bestFit="1" customWidth="1"/>
    <col min="2884" max="2884" width="14.5" style="74" bestFit="1" customWidth="1"/>
    <col min="2885" max="2885" width="15.125" style="74" bestFit="1" customWidth="1"/>
    <col min="2886" max="2887" width="16.375" style="74" bestFit="1" customWidth="1"/>
    <col min="2888" max="2888" width="18.625" style="74" bestFit="1" customWidth="1"/>
    <col min="2889" max="2889" width="16.375" style="74" bestFit="1" customWidth="1"/>
    <col min="2890" max="2890" width="17.625" style="74" bestFit="1" customWidth="1"/>
    <col min="2891" max="2892" width="16.375" style="74" bestFit="1" customWidth="1"/>
    <col min="2893" max="2893" width="22.625" style="74" bestFit="1" customWidth="1"/>
    <col min="2894" max="2894" width="18.875" style="74" bestFit="1" customWidth="1"/>
    <col min="2895" max="2895" width="18.625" style="74" bestFit="1" customWidth="1"/>
    <col min="2896" max="2896" width="16.375" style="74" bestFit="1" customWidth="1"/>
    <col min="2897" max="2898" width="14.5" style="74" bestFit="1" customWidth="1"/>
    <col min="2899" max="2899" width="16.375" style="74" bestFit="1" customWidth="1"/>
    <col min="2900" max="2902" width="14.5" style="74" bestFit="1" customWidth="1"/>
    <col min="2903" max="2903" width="16.75" style="74" bestFit="1" customWidth="1"/>
    <col min="2904" max="2904" width="14.5" style="74" bestFit="1" customWidth="1"/>
    <col min="2905" max="2905" width="16.375" style="74" bestFit="1" customWidth="1"/>
    <col min="2906" max="2906" width="14.5" style="74" bestFit="1" customWidth="1"/>
    <col min="2907" max="2907" width="16.75" style="74" bestFit="1" customWidth="1"/>
    <col min="2908" max="2908" width="14.5" style="74" bestFit="1" customWidth="1"/>
    <col min="2909" max="2910" width="16.375" style="74" bestFit="1" customWidth="1"/>
    <col min="2911" max="2911" width="14.5" style="74" bestFit="1" customWidth="1"/>
    <col min="2912" max="2912" width="24.875" style="74" customWidth="1"/>
    <col min="2913" max="2913" width="0" style="74" hidden="1" customWidth="1"/>
    <col min="2914" max="2914" width="22.625" style="74" bestFit="1" customWidth="1"/>
    <col min="2915" max="2915" width="25.75" style="74" bestFit="1" customWidth="1"/>
    <col min="2916" max="2916" width="26.5" style="74" bestFit="1" customWidth="1"/>
    <col min="2917" max="2917" width="24.75" style="74" bestFit="1" customWidth="1"/>
    <col min="2918" max="2918" width="25.625" style="74" bestFit="1" customWidth="1"/>
    <col min="2919" max="2919" width="20.5" style="74" bestFit="1" customWidth="1"/>
    <col min="2920" max="2920" width="27" style="74" bestFit="1" customWidth="1"/>
    <col min="2921" max="2922" width="0" style="74" hidden="1" customWidth="1"/>
    <col min="2923" max="2924" width="16.375" style="74" bestFit="1" customWidth="1"/>
    <col min="2925" max="2926" width="0" style="74" hidden="1" customWidth="1"/>
    <col min="2927" max="2927" width="14.5" style="74" bestFit="1" customWidth="1"/>
    <col min="2928" max="2980" width="0" style="74" hidden="1" customWidth="1"/>
    <col min="2981" max="2981" width="27.25" style="74" customWidth="1"/>
    <col min="2982" max="3073" width="14.375" style="74"/>
    <col min="3074" max="3074" width="103.875" style="74" customWidth="1"/>
    <col min="3075" max="3075" width="57.375" style="74" customWidth="1"/>
    <col min="3076" max="3076" width="95.125" style="74" customWidth="1"/>
    <col min="3077" max="3080" width="19.5" style="74" customWidth="1"/>
    <col min="3081" max="3081" width="21.75" style="74" customWidth="1"/>
    <col min="3082" max="3082" width="16.375" style="74" customWidth="1"/>
    <col min="3083" max="3083" width="16.75" style="74" customWidth="1"/>
    <col min="3084" max="3084" width="16.375" style="74" customWidth="1"/>
    <col min="3085" max="3085" width="14.5" style="74" customWidth="1"/>
    <col min="3086" max="3086" width="18.875" style="74" customWidth="1"/>
    <col min="3087" max="3087" width="14.5" style="74" customWidth="1"/>
    <col min="3088" max="3089" width="16.375" style="74" customWidth="1"/>
    <col min="3090" max="3090" width="14.5" style="74" customWidth="1"/>
    <col min="3091" max="3092" width="16.375" style="74" customWidth="1"/>
    <col min="3093" max="3093" width="14.5" style="74" customWidth="1"/>
    <col min="3094" max="3094" width="18.625" style="74" customWidth="1"/>
    <col min="3095" max="3095" width="14.5" style="74" customWidth="1"/>
    <col min="3096" max="3096" width="16.375" style="74" customWidth="1"/>
    <col min="3097" max="3098" width="17.625" style="74" customWidth="1"/>
    <col min="3099" max="3099" width="14.5" style="74" customWidth="1"/>
    <col min="3100" max="3100" width="22.625" style="74" customWidth="1"/>
    <col min="3101" max="3101" width="16.375" style="74" customWidth="1"/>
    <col min="3102" max="3103" width="16.375" style="74" bestFit="1" customWidth="1"/>
    <col min="3104" max="3104" width="20.5" style="74" bestFit="1" customWidth="1"/>
    <col min="3105" max="3107" width="16.375" style="74" bestFit="1" customWidth="1"/>
    <col min="3108" max="3108" width="19.5" style="74" bestFit="1" customWidth="1"/>
    <col min="3109" max="3109" width="21.125" style="74" bestFit="1" customWidth="1"/>
    <col min="3110" max="3110" width="20.75" style="74" bestFit="1" customWidth="1"/>
    <col min="3111" max="3114" width="16.375" style="74" bestFit="1" customWidth="1"/>
    <col min="3115" max="3115" width="20.5" style="74" bestFit="1" customWidth="1"/>
    <col min="3116" max="3116" width="16.75" style="74" bestFit="1" customWidth="1"/>
    <col min="3117" max="3117" width="14.5" style="74" bestFit="1" customWidth="1"/>
    <col min="3118" max="3118" width="16.375" style="74" bestFit="1" customWidth="1"/>
    <col min="3119" max="3119" width="17.625" style="74" bestFit="1" customWidth="1"/>
    <col min="3120" max="3120" width="22.375" style="74" bestFit="1" customWidth="1"/>
    <col min="3121" max="3129" width="16.375" style="74" bestFit="1" customWidth="1"/>
    <col min="3130" max="3130" width="19.5" style="74" bestFit="1" customWidth="1"/>
    <col min="3131" max="3133" width="16.375" style="74" bestFit="1" customWidth="1"/>
    <col min="3134" max="3134" width="20.75" style="74" bestFit="1" customWidth="1"/>
    <col min="3135" max="3135" width="14.5" style="74" bestFit="1" customWidth="1"/>
    <col min="3136" max="3136" width="18.875" style="74" bestFit="1" customWidth="1"/>
    <col min="3137" max="3137" width="16.375" style="74" bestFit="1" customWidth="1"/>
    <col min="3138" max="3138" width="16.75" style="74" bestFit="1" customWidth="1"/>
    <col min="3139" max="3139" width="18" style="74" bestFit="1" customWidth="1"/>
    <col min="3140" max="3140" width="14.5" style="74" bestFit="1" customWidth="1"/>
    <col min="3141" max="3141" width="15.125" style="74" bestFit="1" customWidth="1"/>
    <col min="3142" max="3143" width="16.375" style="74" bestFit="1" customWidth="1"/>
    <col min="3144" max="3144" width="18.625" style="74" bestFit="1" customWidth="1"/>
    <col min="3145" max="3145" width="16.375" style="74" bestFit="1" customWidth="1"/>
    <col min="3146" max="3146" width="17.625" style="74" bestFit="1" customWidth="1"/>
    <col min="3147" max="3148" width="16.375" style="74" bestFit="1" customWidth="1"/>
    <col min="3149" max="3149" width="22.625" style="74" bestFit="1" customWidth="1"/>
    <col min="3150" max="3150" width="18.875" style="74" bestFit="1" customWidth="1"/>
    <col min="3151" max="3151" width="18.625" style="74" bestFit="1" customWidth="1"/>
    <col min="3152" max="3152" width="16.375" style="74" bestFit="1" customWidth="1"/>
    <col min="3153" max="3154" width="14.5" style="74" bestFit="1" customWidth="1"/>
    <col min="3155" max="3155" width="16.375" style="74" bestFit="1" customWidth="1"/>
    <col min="3156" max="3158" width="14.5" style="74" bestFit="1" customWidth="1"/>
    <col min="3159" max="3159" width="16.75" style="74" bestFit="1" customWidth="1"/>
    <col min="3160" max="3160" width="14.5" style="74" bestFit="1" customWidth="1"/>
    <col min="3161" max="3161" width="16.375" style="74" bestFit="1" customWidth="1"/>
    <col min="3162" max="3162" width="14.5" style="74" bestFit="1" customWidth="1"/>
    <col min="3163" max="3163" width="16.75" style="74" bestFit="1" customWidth="1"/>
    <col min="3164" max="3164" width="14.5" style="74" bestFit="1" customWidth="1"/>
    <col min="3165" max="3166" width="16.375" style="74" bestFit="1" customWidth="1"/>
    <col min="3167" max="3167" width="14.5" style="74" bestFit="1" customWidth="1"/>
    <col min="3168" max="3168" width="24.875" style="74" customWidth="1"/>
    <col min="3169" max="3169" width="0" style="74" hidden="1" customWidth="1"/>
    <col min="3170" max="3170" width="22.625" style="74" bestFit="1" customWidth="1"/>
    <col min="3171" max="3171" width="25.75" style="74" bestFit="1" customWidth="1"/>
    <col min="3172" max="3172" width="26.5" style="74" bestFit="1" customWidth="1"/>
    <col min="3173" max="3173" width="24.75" style="74" bestFit="1" customWidth="1"/>
    <col min="3174" max="3174" width="25.625" style="74" bestFit="1" customWidth="1"/>
    <col min="3175" max="3175" width="20.5" style="74" bestFit="1" customWidth="1"/>
    <col min="3176" max="3176" width="27" style="74" bestFit="1" customWidth="1"/>
    <col min="3177" max="3178" width="0" style="74" hidden="1" customWidth="1"/>
    <col min="3179" max="3180" width="16.375" style="74" bestFit="1" customWidth="1"/>
    <col min="3181" max="3182" width="0" style="74" hidden="1" customWidth="1"/>
    <col min="3183" max="3183" width="14.5" style="74" bestFit="1" customWidth="1"/>
    <col min="3184" max="3236" width="0" style="74" hidden="1" customWidth="1"/>
    <col min="3237" max="3237" width="27.25" style="74" customWidth="1"/>
    <col min="3238" max="3329" width="14.375" style="74"/>
    <col min="3330" max="3330" width="103.875" style="74" customWidth="1"/>
    <col min="3331" max="3331" width="57.375" style="74" customWidth="1"/>
    <col min="3332" max="3332" width="95.125" style="74" customWidth="1"/>
    <col min="3333" max="3336" width="19.5" style="74" customWidth="1"/>
    <col min="3337" max="3337" width="21.75" style="74" customWidth="1"/>
    <col min="3338" max="3338" width="16.375" style="74" customWidth="1"/>
    <col min="3339" max="3339" width="16.75" style="74" customWidth="1"/>
    <col min="3340" max="3340" width="16.375" style="74" customWidth="1"/>
    <col min="3341" max="3341" width="14.5" style="74" customWidth="1"/>
    <col min="3342" max="3342" width="18.875" style="74" customWidth="1"/>
    <col min="3343" max="3343" width="14.5" style="74" customWidth="1"/>
    <col min="3344" max="3345" width="16.375" style="74" customWidth="1"/>
    <col min="3346" max="3346" width="14.5" style="74" customWidth="1"/>
    <col min="3347" max="3348" width="16.375" style="74" customWidth="1"/>
    <col min="3349" max="3349" width="14.5" style="74" customWidth="1"/>
    <col min="3350" max="3350" width="18.625" style="74" customWidth="1"/>
    <col min="3351" max="3351" width="14.5" style="74" customWidth="1"/>
    <col min="3352" max="3352" width="16.375" style="74" customWidth="1"/>
    <col min="3353" max="3354" width="17.625" style="74" customWidth="1"/>
    <col min="3355" max="3355" width="14.5" style="74" customWidth="1"/>
    <col min="3356" max="3356" width="22.625" style="74" customWidth="1"/>
    <col min="3357" max="3357" width="16.375" style="74" customWidth="1"/>
    <col min="3358" max="3359" width="16.375" style="74" bestFit="1" customWidth="1"/>
    <col min="3360" max="3360" width="20.5" style="74" bestFit="1" customWidth="1"/>
    <col min="3361" max="3363" width="16.375" style="74" bestFit="1" customWidth="1"/>
    <col min="3364" max="3364" width="19.5" style="74" bestFit="1" customWidth="1"/>
    <col min="3365" max="3365" width="21.125" style="74" bestFit="1" customWidth="1"/>
    <col min="3366" max="3366" width="20.75" style="74" bestFit="1" customWidth="1"/>
    <col min="3367" max="3370" width="16.375" style="74" bestFit="1" customWidth="1"/>
    <col min="3371" max="3371" width="20.5" style="74" bestFit="1" customWidth="1"/>
    <col min="3372" max="3372" width="16.75" style="74" bestFit="1" customWidth="1"/>
    <col min="3373" max="3373" width="14.5" style="74" bestFit="1" customWidth="1"/>
    <col min="3374" max="3374" width="16.375" style="74" bestFit="1" customWidth="1"/>
    <col min="3375" max="3375" width="17.625" style="74" bestFit="1" customWidth="1"/>
    <col min="3376" max="3376" width="22.375" style="74" bestFit="1" customWidth="1"/>
    <col min="3377" max="3385" width="16.375" style="74" bestFit="1" customWidth="1"/>
    <col min="3386" max="3386" width="19.5" style="74" bestFit="1" customWidth="1"/>
    <col min="3387" max="3389" width="16.375" style="74" bestFit="1" customWidth="1"/>
    <col min="3390" max="3390" width="20.75" style="74" bestFit="1" customWidth="1"/>
    <col min="3391" max="3391" width="14.5" style="74" bestFit="1" customWidth="1"/>
    <col min="3392" max="3392" width="18.875" style="74" bestFit="1" customWidth="1"/>
    <col min="3393" max="3393" width="16.375" style="74" bestFit="1" customWidth="1"/>
    <col min="3394" max="3394" width="16.75" style="74" bestFit="1" customWidth="1"/>
    <col min="3395" max="3395" width="18" style="74" bestFit="1" customWidth="1"/>
    <col min="3396" max="3396" width="14.5" style="74" bestFit="1" customWidth="1"/>
    <col min="3397" max="3397" width="15.125" style="74" bestFit="1" customWidth="1"/>
    <col min="3398" max="3399" width="16.375" style="74" bestFit="1" customWidth="1"/>
    <col min="3400" max="3400" width="18.625" style="74" bestFit="1" customWidth="1"/>
    <col min="3401" max="3401" width="16.375" style="74" bestFit="1" customWidth="1"/>
    <col min="3402" max="3402" width="17.625" style="74" bestFit="1" customWidth="1"/>
    <col min="3403" max="3404" width="16.375" style="74" bestFit="1" customWidth="1"/>
    <col min="3405" max="3405" width="22.625" style="74" bestFit="1" customWidth="1"/>
    <col min="3406" max="3406" width="18.875" style="74" bestFit="1" customWidth="1"/>
    <col min="3407" max="3407" width="18.625" style="74" bestFit="1" customWidth="1"/>
    <col min="3408" max="3408" width="16.375" style="74" bestFit="1" customWidth="1"/>
    <col min="3409" max="3410" width="14.5" style="74" bestFit="1" customWidth="1"/>
    <col min="3411" max="3411" width="16.375" style="74" bestFit="1" customWidth="1"/>
    <col min="3412" max="3414" width="14.5" style="74" bestFit="1" customWidth="1"/>
    <col min="3415" max="3415" width="16.75" style="74" bestFit="1" customWidth="1"/>
    <col min="3416" max="3416" width="14.5" style="74" bestFit="1" customWidth="1"/>
    <col min="3417" max="3417" width="16.375" style="74" bestFit="1" customWidth="1"/>
    <col min="3418" max="3418" width="14.5" style="74" bestFit="1" customWidth="1"/>
    <col min="3419" max="3419" width="16.75" style="74" bestFit="1" customWidth="1"/>
    <col min="3420" max="3420" width="14.5" style="74" bestFit="1" customWidth="1"/>
    <col min="3421" max="3422" width="16.375" style="74" bestFit="1" customWidth="1"/>
    <col min="3423" max="3423" width="14.5" style="74" bestFit="1" customWidth="1"/>
    <col min="3424" max="3424" width="24.875" style="74" customWidth="1"/>
    <col min="3425" max="3425" width="0" style="74" hidden="1" customWidth="1"/>
    <col min="3426" max="3426" width="22.625" style="74" bestFit="1" customWidth="1"/>
    <col min="3427" max="3427" width="25.75" style="74" bestFit="1" customWidth="1"/>
    <col min="3428" max="3428" width="26.5" style="74" bestFit="1" customWidth="1"/>
    <col min="3429" max="3429" width="24.75" style="74" bestFit="1" customWidth="1"/>
    <col min="3430" max="3430" width="25.625" style="74" bestFit="1" customWidth="1"/>
    <col min="3431" max="3431" width="20.5" style="74" bestFit="1" customWidth="1"/>
    <col min="3432" max="3432" width="27" style="74" bestFit="1" customWidth="1"/>
    <col min="3433" max="3434" width="0" style="74" hidden="1" customWidth="1"/>
    <col min="3435" max="3436" width="16.375" style="74" bestFit="1" customWidth="1"/>
    <col min="3437" max="3438" width="0" style="74" hidden="1" customWidth="1"/>
    <col min="3439" max="3439" width="14.5" style="74" bestFit="1" customWidth="1"/>
    <col min="3440" max="3492" width="0" style="74" hidden="1" customWidth="1"/>
    <col min="3493" max="3493" width="27.25" style="74" customWidth="1"/>
    <col min="3494" max="3585" width="14.375" style="74"/>
    <col min="3586" max="3586" width="103.875" style="74" customWidth="1"/>
    <col min="3587" max="3587" width="57.375" style="74" customWidth="1"/>
    <col min="3588" max="3588" width="95.125" style="74" customWidth="1"/>
    <col min="3589" max="3592" width="19.5" style="74" customWidth="1"/>
    <col min="3593" max="3593" width="21.75" style="74" customWidth="1"/>
    <col min="3594" max="3594" width="16.375" style="74" customWidth="1"/>
    <col min="3595" max="3595" width="16.75" style="74" customWidth="1"/>
    <col min="3596" max="3596" width="16.375" style="74" customWidth="1"/>
    <col min="3597" max="3597" width="14.5" style="74" customWidth="1"/>
    <col min="3598" max="3598" width="18.875" style="74" customWidth="1"/>
    <col min="3599" max="3599" width="14.5" style="74" customWidth="1"/>
    <col min="3600" max="3601" width="16.375" style="74" customWidth="1"/>
    <col min="3602" max="3602" width="14.5" style="74" customWidth="1"/>
    <col min="3603" max="3604" width="16.375" style="74" customWidth="1"/>
    <col min="3605" max="3605" width="14.5" style="74" customWidth="1"/>
    <col min="3606" max="3606" width="18.625" style="74" customWidth="1"/>
    <col min="3607" max="3607" width="14.5" style="74" customWidth="1"/>
    <col min="3608" max="3608" width="16.375" style="74" customWidth="1"/>
    <col min="3609" max="3610" width="17.625" style="74" customWidth="1"/>
    <col min="3611" max="3611" width="14.5" style="74" customWidth="1"/>
    <col min="3612" max="3612" width="22.625" style="74" customWidth="1"/>
    <col min="3613" max="3613" width="16.375" style="74" customWidth="1"/>
    <col min="3614" max="3615" width="16.375" style="74" bestFit="1" customWidth="1"/>
    <col min="3616" max="3616" width="20.5" style="74" bestFit="1" customWidth="1"/>
    <col min="3617" max="3619" width="16.375" style="74" bestFit="1" customWidth="1"/>
    <col min="3620" max="3620" width="19.5" style="74" bestFit="1" customWidth="1"/>
    <col min="3621" max="3621" width="21.125" style="74" bestFit="1" customWidth="1"/>
    <col min="3622" max="3622" width="20.75" style="74" bestFit="1" customWidth="1"/>
    <col min="3623" max="3626" width="16.375" style="74" bestFit="1" customWidth="1"/>
    <col min="3627" max="3627" width="20.5" style="74" bestFit="1" customWidth="1"/>
    <col min="3628" max="3628" width="16.75" style="74" bestFit="1" customWidth="1"/>
    <col min="3629" max="3629" width="14.5" style="74" bestFit="1" customWidth="1"/>
    <col min="3630" max="3630" width="16.375" style="74" bestFit="1" customWidth="1"/>
    <col min="3631" max="3631" width="17.625" style="74" bestFit="1" customWidth="1"/>
    <col min="3632" max="3632" width="22.375" style="74" bestFit="1" customWidth="1"/>
    <col min="3633" max="3641" width="16.375" style="74" bestFit="1" customWidth="1"/>
    <col min="3642" max="3642" width="19.5" style="74" bestFit="1" customWidth="1"/>
    <col min="3643" max="3645" width="16.375" style="74" bestFit="1" customWidth="1"/>
    <col min="3646" max="3646" width="20.75" style="74" bestFit="1" customWidth="1"/>
    <col min="3647" max="3647" width="14.5" style="74" bestFit="1" customWidth="1"/>
    <col min="3648" max="3648" width="18.875" style="74" bestFit="1" customWidth="1"/>
    <col min="3649" max="3649" width="16.375" style="74" bestFit="1" customWidth="1"/>
    <col min="3650" max="3650" width="16.75" style="74" bestFit="1" customWidth="1"/>
    <col min="3651" max="3651" width="18" style="74" bestFit="1" customWidth="1"/>
    <col min="3652" max="3652" width="14.5" style="74" bestFit="1" customWidth="1"/>
    <col min="3653" max="3653" width="15.125" style="74" bestFit="1" customWidth="1"/>
    <col min="3654" max="3655" width="16.375" style="74" bestFit="1" customWidth="1"/>
    <col min="3656" max="3656" width="18.625" style="74" bestFit="1" customWidth="1"/>
    <col min="3657" max="3657" width="16.375" style="74" bestFit="1" customWidth="1"/>
    <col min="3658" max="3658" width="17.625" style="74" bestFit="1" customWidth="1"/>
    <col min="3659" max="3660" width="16.375" style="74" bestFit="1" customWidth="1"/>
    <col min="3661" max="3661" width="22.625" style="74" bestFit="1" customWidth="1"/>
    <col min="3662" max="3662" width="18.875" style="74" bestFit="1" customWidth="1"/>
    <col min="3663" max="3663" width="18.625" style="74" bestFit="1" customWidth="1"/>
    <col min="3664" max="3664" width="16.375" style="74" bestFit="1" customWidth="1"/>
    <col min="3665" max="3666" width="14.5" style="74" bestFit="1" customWidth="1"/>
    <col min="3667" max="3667" width="16.375" style="74" bestFit="1" customWidth="1"/>
    <col min="3668" max="3670" width="14.5" style="74" bestFit="1" customWidth="1"/>
    <col min="3671" max="3671" width="16.75" style="74" bestFit="1" customWidth="1"/>
    <col min="3672" max="3672" width="14.5" style="74" bestFit="1" customWidth="1"/>
    <col min="3673" max="3673" width="16.375" style="74" bestFit="1" customWidth="1"/>
    <col min="3674" max="3674" width="14.5" style="74" bestFit="1" customWidth="1"/>
    <col min="3675" max="3675" width="16.75" style="74" bestFit="1" customWidth="1"/>
    <col min="3676" max="3676" width="14.5" style="74" bestFit="1" customWidth="1"/>
    <col min="3677" max="3678" width="16.375" style="74" bestFit="1" customWidth="1"/>
    <col min="3679" max="3679" width="14.5" style="74" bestFit="1" customWidth="1"/>
    <col min="3680" max="3680" width="24.875" style="74" customWidth="1"/>
    <col min="3681" max="3681" width="0" style="74" hidden="1" customWidth="1"/>
    <col min="3682" max="3682" width="22.625" style="74" bestFit="1" customWidth="1"/>
    <col min="3683" max="3683" width="25.75" style="74" bestFit="1" customWidth="1"/>
    <col min="3684" max="3684" width="26.5" style="74" bestFit="1" customWidth="1"/>
    <col min="3685" max="3685" width="24.75" style="74" bestFit="1" customWidth="1"/>
    <col min="3686" max="3686" width="25.625" style="74" bestFit="1" customWidth="1"/>
    <col min="3687" max="3687" width="20.5" style="74" bestFit="1" customWidth="1"/>
    <col min="3688" max="3688" width="27" style="74" bestFit="1" customWidth="1"/>
    <col min="3689" max="3690" width="0" style="74" hidden="1" customWidth="1"/>
    <col min="3691" max="3692" width="16.375" style="74" bestFit="1" customWidth="1"/>
    <col min="3693" max="3694" width="0" style="74" hidden="1" customWidth="1"/>
    <col min="3695" max="3695" width="14.5" style="74" bestFit="1" customWidth="1"/>
    <col min="3696" max="3748" width="0" style="74" hidden="1" customWidth="1"/>
    <col min="3749" max="3749" width="27.25" style="74" customWidth="1"/>
    <col min="3750" max="3841" width="14.375" style="74"/>
    <col min="3842" max="3842" width="103.875" style="74" customWidth="1"/>
    <col min="3843" max="3843" width="57.375" style="74" customWidth="1"/>
    <col min="3844" max="3844" width="95.125" style="74" customWidth="1"/>
    <col min="3845" max="3848" width="19.5" style="74" customWidth="1"/>
    <col min="3849" max="3849" width="21.75" style="74" customWidth="1"/>
    <col min="3850" max="3850" width="16.375" style="74" customWidth="1"/>
    <col min="3851" max="3851" width="16.75" style="74" customWidth="1"/>
    <col min="3852" max="3852" width="16.375" style="74" customWidth="1"/>
    <col min="3853" max="3853" width="14.5" style="74" customWidth="1"/>
    <col min="3854" max="3854" width="18.875" style="74" customWidth="1"/>
    <col min="3855" max="3855" width="14.5" style="74" customWidth="1"/>
    <col min="3856" max="3857" width="16.375" style="74" customWidth="1"/>
    <col min="3858" max="3858" width="14.5" style="74" customWidth="1"/>
    <col min="3859" max="3860" width="16.375" style="74" customWidth="1"/>
    <col min="3861" max="3861" width="14.5" style="74" customWidth="1"/>
    <col min="3862" max="3862" width="18.625" style="74" customWidth="1"/>
    <col min="3863" max="3863" width="14.5" style="74" customWidth="1"/>
    <col min="3864" max="3864" width="16.375" style="74" customWidth="1"/>
    <col min="3865" max="3866" width="17.625" style="74" customWidth="1"/>
    <col min="3867" max="3867" width="14.5" style="74" customWidth="1"/>
    <col min="3868" max="3868" width="22.625" style="74" customWidth="1"/>
    <col min="3869" max="3869" width="16.375" style="74" customWidth="1"/>
    <col min="3870" max="3871" width="16.375" style="74" bestFit="1" customWidth="1"/>
    <col min="3872" max="3872" width="20.5" style="74" bestFit="1" customWidth="1"/>
    <col min="3873" max="3875" width="16.375" style="74" bestFit="1" customWidth="1"/>
    <col min="3876" max="3876" width="19.5" style="74" bestFit="1" customWidth="1"/>
    <col min="3877" max="3877" width="21.125" style="74" bestFit="1" customWidth="1"/>
    <col min="3878" max="3878" width="20.75" style="74" bestFit="1" customWidth="1"/>
    <col min="3879" max="3882" width="16.375" style="74" bestFit="1" customWidth="1"/>
    <col min="3883" max="3883" width="20.5" style="74" bestFit="1" customWidth="1"/>
    <col min="3884" max="3884" width="16.75" style="74" bestFit="1" customWidth="1"/>
    <col min="3885" max="3885" width="14.5" style="74" bestFit="1" customWidth="1"/>
    <col min="3886" max="3886" width="16.375" style="74" bestFit="1" customWidth="1"/>
    <col min="3887" max="3887" width="17.625" style="74" bestFit="1" customWidth="1"/>
    <col min="3888" max="3888" width="22.375" style="74" bestFit="1" customWidth="1"/>
    <col min="3889" max="3897" width="16.375" style="74" bestFit="1" customWidth="1"/>
    <col min="3898" max="3898" width="19.5" style="74" bestFit="1" customWidth="1"/>
    <col min="3899" max="3901" width="16.375" style="74" bestFit="1" customWidth="1"/>
    <col min="3902" max="3902" width="20.75" style="74" bestFit="1" customWidth="1"/>
    <col min="3903" max="3903" width="14.5" style="74" bestFit="1" customWidth="1"/>
    <col min="3904" max="3904" width="18.875" style="74" bestFit="1" customWidth="1"/>
    <col min="3905" max="3905" width="16.375" style="74" bestFit="1" customWidth="1"/>
    <col min="3906" max="3906" width="16.75" style="74" bestFit="1" customWidth="1"/>
    <col min="3907" max="3907" width="18" style="74" bestFit="1" customWidth="1"/>
    <col min="3908" max="3908" width="14.5" style="74" bestFit="1" customWidth="1"/>
    <col min="3909" max="3909" width="15.125" style="74" bestFit="1" customWidth="1"/>
    <col min="3910" max="3911" width="16.375" style="74" bestFit="1" customWidth="1"/>
    <col min="3912" max="3912" width="18.625" style="74" bestFit="1" customWidth="1"/>
    <col min="3913" max="3913" width="16.375" style="74" bestFit="1" customWidth="1"/>
    <col min="3914" max="3914" width="17.625" style="74" bestFit="1" customWidth="1"/>
    <col min="3915" max="3916" width="16.375" style="74" bestFit="1" customWidth="1"/>
    <col min="3917" max="3917" width="22.625" style="74" bestFit="1" customWidth="1"/>
    <col min="3918" max="3918" width="18.875" style="74" bestFit="1" customWidth="1"/>
    <col min="3919" max="3919" width="18.625" style="74" bestFit="1" customWidth="1"/>
    <col min="3920" max="3920" width="16.375" style="74" bestFit="1" customWidth="1"/>
    <col min="3921" max="3922" width="14.5" style="74" bestFit="1" customWidth="1"/>
    <col min="3923" max="3923" width="16.375" style="74" bestFit="1" customWidth="1"/>
    <col min="3924" max="3926" width="14.5" style="74" bestFit="1" customWidth="1"/>
    <col min="3927" max="3927" width="16.75" style="74" bestFit="1" customWidth="1"/>
    <col min="3928" max="3928" width="14.5" style="74" bestFit="1" customWidth="1"/>
    <col min="3929" max="3929" width="16.375" style="74" bestFit="1" customWidth="1"/>
    <col min="3930" max="3930" width="14.5" style="74" bestFit="1" customWidth="1"/>
    <col min="3931" max="3931" width="16.75" style="74" bestFit="1" customWidth="1"/>
    <col min="3932" max="3932" width="14.5" style="74" bestFit="1" customWidth="1"/>
    <col min="3933" max="3934" width="16.375" style="74" bestFit="1" customWidth="1"/>
    <col min="3935" max="3935" width="14.5" style="74" bestFit="1" customWidth="1"/>
    <col min="3936" max="3936" width="24.875" style="74" customWidth="1"/>
    <col min="3937" max="3937" width="0" style="74" hidden="1" customWidth="1"/>
    <col min="3938" max="3938" width="22.625" style="74" bestFit="1" customWidth="1"/>
    <col min="3939" max="3939" width="25.75" style="74" bestFit="1" customWidth="1"/>
    <col min="3940" max="3940" width="26.5" style="74" bestFit="1" customWidth="1"/>
    <col min="3941" max="3941" width="24.75" style="74" bestFit="1" customWidth="1"/>
    <col min="3942" max="3942" width="25.625" style="74" bestFit="1" customWidth="1"/>
    <col min="3943" max="3943" width="20.5" style="74" bestFit="1" customWidth="1"/>
    <col min="3944" max="3944" width="27" style="74" bestFit="1" customWidth="1"/>
    <col min="3945" max="3946" width="0" style="74" hidden="1" customWidth="1"/>
    <col min="3947" max="3948" width="16.375" style="74" bestFit="1" customWidth="1"/>
    <col min="3949" max="3950" width="0" style="74" hidden="1" customWidth="1"/>
    <col min="3951" max="3951" width="14.5" style="74" bestFit="1" customWidth="1"/>
    <col min="3952" max="4004" width="0" style="74" hidden="1" customWidth="1"/>
    <col min="4005" max="4005" width="27.25" style="74" customWidth="1"/>
    <col min="4006" max="4097" width="14.375" style="74"/>
    <col min="4098" max="4098" width="103.875" style="74" customWidth="1"/>
    <col min="4099" max="4099" width="57.375" style="74" customWidth="1"/>
    <col min="4100" max="4100" width="95.125" style="74" customWidth="1"/>
    <col min="4101" max="4104" width="19.5" style="74" customWidth="1"/>
    <col min="4105" max="4105" width="21.75" style="74" customWidth="1"/>
    <col min="4106" max="4106" width="16.375" style="74" customWidth="1"/>
    <col min="4107" max="4107" width="16.75" style="74" customWidth="1"/>
    <col min="4108" max="4108" width="16.375" style="74" customWidth="1"/>
    <col min="4109" max="4109" width="14.5" style="74" customWidth="1"/>
    <col min="4110" max="4110" width="18.875" style="74" customWidth="1"/>
    <col min="4111" max="4111" width="14.5" style="74" customWidth="1"/>
    <col min="4112" max="4113" width="16.375" style="74" customWidth="1"/>
    <col min="4114" max="4114" width="14.5" style="74" customWidth="1"/>
    <col min="4115" max="4116" width="16.375" style="74" customWidth="1"/>
    <col min="4117" max="4117" width="14.5" style="74" customWidth="1"/>
    <col min="4118" max="4118" width="18.625" style="74" customWidth="1"/>
    <col min="4119" max="4119" width="14.5" style="74" customWidth="1"/>
    <col min="4120" max="4120" width="16.375" style="74" customWidth="1"/>
    <col min="4121" max="4122" width="17.625" style="74" customWidth="1"/>
    <col min="4123" max="4123" width="14.5" style="74" customWidth="1"/>
    <col min="4124" max="4124" width="22.625" style="74" customWidth="1"/>
    <col min="4125" max="4125" width="16.375" style="74" customWidth="1"/>
    <col min="4126" max="4127" width="16.375" style="74" bestFit="1" customWidth="1"/>
    <col min="4128" max="4128" width="20.5" style="74" bestFit="1" customWidth="1"/>
    <col min="4129" max="4131" width="16.375" style="74" bestFit="1" customWidth="1"/>
    <col min="4132" max="4132" width="19.5" style="74" bestFit="1" customWidth="1"/>
    <col min="4133" max="4133" width="21.125" style="74" bestFit="1" customWidth="1"/>
    <col min="4134" max="4134" width="20.75" style="74" bestFit="1" customWidth="1"/>
    <col min="4135" max="4138" width="16.375" style="74" bestFit="1" customWidth="1"/>
    <col min="4139" max="4139" width="20.5" style="74" bestFit="1" customWidth="1"/>
    <col min="4140" max="4140" width="16.75" style="74" bestFit="1" customWidth="1"/>
    <col min="4141" max="4141" width="14.5" style="74" bestFit="1" customWidth="1"/>
    <col min="4142" max="4142" width="16.375" style="74" bestFit="1" customWidth="1"/>
    <col min="4143" max="4143" width="17.625" style="74" bestFit="1" customWidth="1"/>
    <col min="4144" max="4144" width="22.375" style="74" bestFit="1" customWidth="1"/>
    <col min="4145" max="4153" width="16.375" style="74" bestFit="1" customWidth="1"/>
    <col min="4154" max="4154" width="19.5" style="74" bestFit="1" customWidth="1"/>
    <col min="4155" max="4157" width="16.375" style="74" bestFit="1" customWidth="1"/>
    <col min="4158" max="4158" width="20.75" style="74" bestFit="1" customWidth="1"/>
    <col min="4159" max="4159" width="14.5" style="74" bestFit="1" customWidth="1"/>
    <col min="4160" max="4160" width="18.875" style="74" bestFit="1" customWidth="1"/>
    <col min="4161" max="4161" width="16.375" style="74" bestFit="1" customWidth="1"/>
    <col min="4162" max="4162" width="16.75" style="74" bestFit="1" customWidth="1"/>
    <col min="4163" max="4163" width="18" style="74" bestFit="1" customWidth="1"/>
    <col min="4164" max="4164" width="14.5" style="74" bestFit="1" customWidth="1"/>
    <col min="4165" max="4165" width="15.125" style="74" bestFit="1" customWidth="1"/>
    <col min="4166" max="4167" width="16.375" style="74" bestFit="1" customWidth="1"/>
    <col min="4168" max="4168" width="18.625" style="74" bestFit="1" customWidth="1"/>
    <col min="4169" max="4169" width="16.375" style="74" bestFit="1" customWidth="1"/>
    <col min="4170" max="4170" width="17.625" style="74" bestFit="1" customWidth="1"/>
    <col min="4171" max="4172" width="16.375" style="74" bestFit="1" customWidth="1"/>
    <col min="4173" max="4173" width="22.625" style="74" bestFit="1" customWidth="1"/>
    <col min="4174" max="4174" width="18.875" style="74" bestFit="1" customWidth="1"/>
    <col min="4175" max="4175" width="18.625" style="74" bestFit="1" customWidth="1"/>
    <col min="4176" max="4176" width="16.375" style="74" bestFit="1" customWidth="1"/>
    <col min="4177" max="4178" width="14.5" style="74" bestFit="1" customWidth="1"/>
    <col min="4179" max="4179" width="16.375" style="74" bestFit="1" customWidth="1"/>
    <col min="4180" max="4182" width="14.5" style="74" bestFit="1" customWidth="1"/>
    <col min="4183" max="4183" width="16.75" style="74" bestFit="1" customWidth="1"/>
    <col min="4184" max="4184" width="14.5" style="74" bestFit="1" customWidth="1"/>
    <col min="4185" max="4185" width="16.375" style="74" bestFit="1" customWidth="1"/>
    <col min="4186" max="4186" width="14.5" style="74" bestFit="1" customWidth="1"/>
    <col min="4187" max="4187" width="16.75" style="74" bestFit="1" customWidth="1"/>
    <col min="4188" max="4188" width="14.5" style="74" bestFit="1" customWidth="1"/>
    <col min="4189" max="4190" width="16.375" style="74" bestFit="1" customWidth="1"/>
    <col min="4191" max="4191" width="14.5" style="74" bestFit="1" customWidth="1"/>
    <col min="4192" max="4192" width="24.875" style="74" customWidth="1"/>
    <col min="4193" max="4193" width="0" style="74" hidden="1" customWidth="1"/>
    <col min="4194" max="4194" width="22.625" style="74" bestFit="1" customWidth="1"/>
    <col min="4195" max="4195" width="25.75" style="74" bestFit="1" customWidth="1"/>
    <col min="4196" max="4196" width="26.5" style="74" bestFit="1" customWidth="1"/>
    <col min="4197" max="4197" width="24.75" style="74" bestFit="1" customWidth="1"/>
    <col min="4198" max="4198" width="25.625" style="74" bestFit="1" customWidth="1"/>
    <col min="4199" max="4199" width="20.5" style="74" bestFit="1" customWidth="1"/>
    <col min="4200" max="4200" width="27" style="74" bestFit="1" customWidth="1"/>
    <col min="4201" max="4202" width="0" style="74" hidden="1" customWidth="1"/>
    <col min="4203" max="4204" width="16.375" style="74" bestFit="1" customWidth="1"/>
    <col min="4205" max="4206" width="0" style="74" hidden="1" customWidth="1"/>
    <col min="4207" max="4207" width="14.5" style="74" bestFit="1" customWidth="1"/>
    <col min="4208" max="4260" width="0" style="74" hidden="1" customWidth="1"/>
    <col min="4261" max="4261" width="27.25" style="74" customWidth="1"/>
    <col min="4262" max="4353" width="14.375" style="74"/>
    <col min="4354" max="4354" width="103.875" style="74" customWidth="1"/>
    <col min="4355" max="4355" width="57.375" style="74" customWidth="1"/>
    <col min="4356" max="4356" width="95.125" style="74" customWidth="1"/>
    <col min="4357" max="4360" width="19.5" style="74" customWidth="1"/>
    <col min="4361" max="4361" width="21.75" style="74" customWidth="1"/>
    <col min="4362" max="4362" width="16.375" style="74" customWidth="1"/>
    <col min="4363" max="4363" width="16.75" style="74" customWidth="1"/>
    <col min="4364" max="4364" width="16.375" style="74" customWidth="1"/>
    <col min="4365" max="4365" width="14.5" style="74" customWidth="1"/>
    <col min="4366" max="4366" width="18.875" style="74" customWidth="1"/>
    <col min="4367" max="4367" width="14.5" style="74" customWidth="1"/>
    <col min="4368" max="4369" width="16.375" style="74" customWidth="1"/>
    <col min="4370" max="4370" width="14.5" style="74" customWidth="1"/>
    <col min="4371" max="4372" width="16.375" style="74" customWidth="1"/>
    <col min="4373" max="4373" width="14.5" style="74" customWidth="1"/>
    <col min="4374" max="4374" width="18.625" style="74" customWidth="1"/>
    <col min="4375" max="4375" width="14.5" style="74" customWidth="1"/>
    <col min="4376" max="4376" width="16.375" style="74" customWidth="1"/>
    <col min="4377" max="4378" width="17.625" style="74" customWidth="1"/>
    <col min="4379" max="4379" width="14.5" style="74" customWidth="1"/>
    <col min="4380" max="4380" width="22.625" style="74" customWidth="1"/>
    <col min="4381" max="4381" width="16.375" style="74" customWidth="1"/>
    <col min="4382" max="4383" width="16.375" style="74" bestFit="1" customWidth="1"/>
    <col min="4384" max="4384" width="20.5" style="74" bestFit="1" customWidth="1"/>
    <col min="4385" max="4387" width="16.375" style="74" bestFit="1" customWidth="1"/>
    <col min="4388" max="4388" width="19.5" style="74" bestFit="1" customWidth="1"/>
    <col min="4389" max="4389" width="21.125" style="74" bestFit="1" customWidth="1"/>
    <col min="4390" max="4390" width="20.75" style="74" bestFit="1" customWidth="1"/>
    <col min="4391" max="4394" width="16.375" style="74" bestFit="1" customWidth="1"/>
    <col min="4395" max="4395" width="20.5" style="74" bestFit="1" customWidth="1"/>
    <col min="4396" max="4396" width="16.75" style="74" bestFit="1" customWidth="1"/>
    <col min="4397" max="4397" width="14.5" style="74" bestFit="1" customWidth="1"/>
    <col min="4398" max="4398" width="16.375" style="74" bestFit="1" customWidth="1"/>
    <col min="4399" max="4399" width="17.625" style="74" bestFit="1" customWidth="1"/>
    <col min="4400" max="4400" width="22.375" style="74" bestFit="1" customWidth="1"/>
    <col min="4401" max="4409" width="16.375" style="74" bestFit="1" customWidth="1"/>
    <col min="4410" max="4410" width="19.5" style="74" bestFit="1" customWidth="1"/>
    <col min="4411" max="4413" width="16.375" style="74" bestFit="1" customWidth="1"/>
    <col min="4414" max="4414" width="20.75" style="74" bestFit="1" customWidth="1"/>
    <col min="4415" max="4415" width="14.5" style="74" bestFit="1" customWidth="1"/>
    <col min="4416" max="4416" width="18.875" style="74" bestFit="1" customWidth="1"/>
    <col min="4417" max="4417" width="16.375" style="74" bestFit="1" customWidth="1"/>
    <col min="4418" max="4418" width="16.75" style="74" bestFit="1" customWidth="1"/>
    <col min="4419" max="4419" width="18" style="74" bestFit="1" customWidth="1"/>
    <col min="4420" max="4420" width="14.5" style="74" bestFit="1" customWidth="1"/>
    <col min="4421" max="4421" width="15.125" style="74" bestFit="1" customWidth="1"/>
    <col min="4422" max="4423" width="16.375" style="74" bestFit="1" customWidth="1"/>
    <col min="4424" max="4424" width="18.625" style="74" bestFit="1" customWidth="1"/>
    <col min="4425" max="4425" width="16.375" style="74" bestFit="1" customWidth="1"/>
    <col min="4426" max="4426" width="17.625" style="74" bestFit="1" customWidth="1"/>
    <col min="4427" max="4428" width="16.375" style="74" bestFit="1" customWidth="1"/>
    <col min="4429" max="4429" width="22.625" style="74" bestFit="1" customWidth="1"/>
    <col min="4430" max="4430" width="18.875" style="74" bestFit="1" customWidth="1"/>
    <col min="4431" max="4431" width="18.625" style="74" bestFit="1" customWidth="1"/>
    <col min="4432" max="4432" width="16.375" style="74" bestFit="1" customWidth="1"/>
    <col min="4433" max="4434" width="14.5" style="74" bestFit="1" customWidth="1"/>
    <col min="4435" max="4435" width="16.375" style="74" bestFit="1" customWidth="1"/>
    <col min="4436" max="4438" width="14.5" style="74" bestFit="1" customWidth="1"/>
    <col min="4439" max="4439" width="16.75" style="74" bestFit="1" customWidth="1"/>
    <col min="4440" max="4440" width="14.5" style="74" bestFit="1" customWidth="1"/>
    <col min="4441" max="4441" width="16.375" style="74" bestFit="1" customWidth="1"/>
    <col min="4442" max="4442" width="14.5" style="74" bestFit="1" customWidth="1"/>
    <col min="4443" max="4443" width="16.75" style="74" bestFit="1" customWidth="1"/>
    <col min="4444" max="4444" width="14.5" style="74" bestFit="1" customWidth="1"/>
    <col min="4445" max="4446" width="16.375" style="74" bestFit="1" customWidth="1"/>
    <col min="4447" max="4447" width="14.5" style="74" bestFit="1" customWidth="1"/>
    <col min="4448" max="4448" width="24.875" style="74" customWidth="1"/>
    <col min="4449" max="4449" width="0" style="74" hidden="1" customWidth="1"/>
    <col min="4450" max="4450" width="22.625" style="74" bestFit="1" customWidth="1"/>
    <col min="4451" max="4451" width="25.75" style="74" bestFit="1" customWidth="1"/>
    <col min="4452" max="4452" width="26.5" style="74" bestFit="1" customWidth="1"/>
    <col min="4453" max="4453" width="24.75" style="74" bestFit="1" customWidth="1"/>
    <col min="4454" max="4454" width="25.625" style="74" bestFit="1" customWidth="1"/>
    <col min="4455" max="4455" width="20.5" style="74" bestFit="1" customWidth="1"/>
    <col min="4456" max="4456" width="27" style="74" bestFit="1" customWidth="1"/>
    <col min="4457" max="4458" width="0" style="74" hidden="1" customWidth="1"/>
    <col min="4459" max="4460" width="16.375" style="74" bestFit="1" customWidth="1"/>
    <col min="4461" max="4462" width="0" style="74" hidden="1" customWidth="1"/>
    <col min="4463" max="4463" width="14.5" style="74" bestFit="1" customWidth="1"/>
    <col min="4464" max="4516" width="0" style="74" hidden="1" customWidth="1"/>
    <col min="4517" max="4517" width="27.25" style="74" customWidth="1"/>
    <col min="4518" max="4609" width="14.375" style="74"/>
    <col min="4610" max="4610" width="103.875" style="74" customWidth="1"/>
    <col min="4611" max="4611" width="57.375" style="74" customWidth="1"/>
    <col min="4612" max="4612" width="95.125" style="74" customWidth="1"/>
    <col min="4613" max="4616" width="19.5" style="74" customWidth="1"/>
    <col min="4617" max="4617" width="21.75" style="74" customWidth="1"/>
    <col min="4618" max="4618" width="16.375" style="74" customWidth="1"/>
    <col min="4619" max="4619" width="16.75" style="74" customWidth="1"/>
    <col min="4620" max="4620" width="16.375" style="74" customWidth="1"/>
    <col min="4621" max="4621" width="14.5" style="74" customWidth="1"/>
    <col min="4622" max="4622" width="18.875" style="74" customWidth="1"/>
    <col min="4623" max="4623" width="14.5" style="74" customWidth="1"/>
    <col min="4624" max="4625" width="16.375" style="74" customWidth="1"/>
    <col min="4626" max="4626" width="14.5" style="74" customWidth="1"/>
    <col min="4627" max="4628" width="16.375" style="74" customWidth="1"/>
    <col min="4629" max="4629" width="14.5" style="74" customWidth="1"/>
    <col min="4630" max="4630" width="18.625" style="74" customWidth="1"/>
    <col min="4631" max="4631" width="14.5" style="74" customWidth="1"/>
    <col min="4632" max="4632" width="16.375" style="74" customWidth="1"/>
    <col min="4633" max="4634" width="17.625" style="74" customWidth="1"/>
    <col min="4635" max="4635" width="14.5" style="74" customWidth="1"/>
    <col min="4636" max="4636" width="22.625" style="74" customWidth="1"/>
    <col min="4637" max="4637" width="16.375" style="74" customWidth="1"/>
    <col min="4638" max="4639" width="16.375" style="74" bestFit="1" customWidth="1"/>
    <col min="4640" max="4640" width="20.5" style="74" bestFit="1" customWidth="1"/>
    <col min="4641" max="4643" width="16.375" style="74" bestFit="1" customWidth="1"/>
    <col min="4644" max="4644" width="19.5" style="74" bestFit="1" customWidth="1"/>
    <col min="4645" max="4645" width="21.125" style="74" bestFit="1" customWidth="1"/>
    <col min="4646" max="4646" width="20.75" style="74" bestFit="1" customWidth="1"/>
    <col min="4647" max="4650" width="16.375" style="74" bestFit="1" customWidth="1"/>
    <col min="4651" max="4651" width="20.5" style="74" bestFit="1" customWidth="1"/>
    <col min="4652" max="4652" width="16.75" style="74" bestFit="1" customWidth="1"/>
    <col min="4653" max="4653" width="14.5" style="74" bestFit="1" customWidth="1"/>
    <col min="4654" max="4654" width="16.375" style="74" bestFit="1" customWidth="1"/>
    <col min="4655" max="4655" width="17.625" style="74" bestFit="1" customWidth="1"/>
    <col min="4656" max="4656" width="22.375" style="74" bestFit="1" customWidth="1"/>
    <col min="4657" max="4665" width="16.375" style="74" bestFit="1" customWidth="1"/>
    <col min="4666" max="4666" width="19.5" style="74" bestFit="1" customWidth="1"/>
    <col min="4667" max="4669" width="16.375" style="74" bestFit="1" customWidth="1"/>
    <col min="4670" max="4670" width="20.75" style="74" bestFit="1" customWidth="1"/>
    <col min="4671" max="4671" width="14.5" style="74" bestFit="1" customWidth="1"/>
    <col min="4672" max="4672" width="18.875" style="74" bestFit="1" customWidth="1"/>
    <col min="4673" max="4673" width="16.375" style="74" bestFit="1" customWidth="1"/>
    <col min="4674" max="4674" width="16.75" style="74" bestFit="1" customWidth="1"/>
    <col min="4675" max="4675" width="18" style="74" bestFit="1" customWidth="1"/>
    <col min="4676" max="4676" width="14.5" style="74" bestFit="1" customWidth="1"/>
    <col min="4677" max="4677" width="15.125" style="74" bestFit="1" customWidth="1"/>
    <col min="4678" max="4679" width="16.375" style="74" bestFit="1" customWidth="1"/>
    <col min="4680" max="4680" width="18.625" style="74" bestFit="1" customWidth="1"/>
    <col min="4681" max="4681" width="16.375" style="74" bestFit="1" customWidth="1"/>
    <col min="4682" max="4682" width="17.625" style="74" bestFit="1" customWidth="1"/>
    <col min="4683" max="4684" width="16.375" style="74" bestFit="1" customWidth="1"/>
    <col min="4685" max="4685" width="22.625" style="74" bestFit="1" customWidth="1"/>
    <col min="4686" max="4686" width="18.875" style="74" bestFit="1" customWidth="1"/>
    <col min="4687" max="4687" width="18.625" style="74" bestFit="1" customWidth="1"/>
    <col min="4688" max="4688" width="16.375" style="74" bestFit="1" customWidth="1"/>
    <col min="4689" max="4690" width="14.5" style="74" bestFit="1" customWidth="1"/>
    <col min="4691" max="4691" width="16.375" style="74" bestFit="1" customWidth="1"/>
    <col min="4692" max="4694" width="14.5" style="74" bestFit="1" customWidth="1"/>
    <col min="4695" max="4695" width="16.75" style="74" bestFit="1" customWidth="1"/>
    <col min="4696" max="4696" width="14.5" style="74" bestFit="1" customWidth="1"/>
    <col min="4697" max="4697" width="16.375" style="74" bestFit="1" customWidth="1"/>
    <col min="4698" max="4698" width="14.5" style="74" bestFit="1" customWidth="1"/>
    <col min="4699" max="4699" width="16.75" style="74" bestFit="1" customWidth="1"/>
    <col min="4700" max="4700" width="14.5" style="74" bestFit="1" customWidth="1"/>
    <col min="4701" max="4702" width="16.375" style="74" bestFit="1" customWidth="1"/>
    <col min="4703" max="4703" width="14.5" style="74" bestFit="1" customWidth="1"/>
    <col min="4704" max="4704" width="24.875" style="74" customWidth="1"/>
    <col min="4705" max="4705" width="0" style="74" hidden="1" customWidth="1"/>
    <col min="4706" max="4706" width="22.625" style="74" bestFit="1" customWidth="1"/>
    <col min="4707" max="4707" width="25.75" style="74" bestFit="1" customWidth="1"/>
    <col min="4708" max="4708" width="26.5" style="74" bestFit="1" customWidth="1"/>
    <col min="4709" max="4709" width="24.75" style="74" bestFit="1" customWidth="1"/>
    <col min="4710" max="4710" width="25.625" style="74" bestFit="1" customWidth="1"/>
    <col min="4711" max="4711" width="20.5" style="74" bestFit="1" customWidth="1"/>
    <col min="4712" max="4712" width="27" style="74" bestFit="1" customWidth="1"/>
    <col min="4713" max="4714" width="0" style="74" hidden="1" customWidth="1"/>
    <col min="4715" max="4716" width="16.375" style="74" bestFit="1" customWidth="1"/>
    <col min="4717" max="4718" width="0" style="74" hidden="1" customWidth="1"/>
    <col min="4719" max="4719" width="14.5" style="74" bestFit="1" customWidth="1"/>
    <col min="4720" max="4772" width="0" style="74" hidden="1" customWidth="1"/>
    <col min="4773" max="4773" width="27.25" style="74" customWidth="1"/>
    <col min="4774" max="4865" width="14.375" style="74"/>
    <col min="4866" max="4866" width="103.875" style="74" customWidth="1"/>
    <col min="4867" max="4867" width="57.375" style="74" customWidth="1"/>
    <col min="4868" max="4868" width="95.125" style="74" customWidth="1"/>
    <col min="4869" max="4872" width="19.5" style="74" customWidth="1"/>
    <col min="4873" max="4873" width="21.75" style="74" customWidth="1"/>
    <col min="4874" max="4874" width="16.375" style="74" customWidth="1"/>
    <col min="4875" max="4875" width="16.75" style="74" customWidth="1"/>
    <col min="4876" max="4876" width="16.375" style="74" customWidth="1"/>
    <col min="4877" max="4877" width="14.5" style="74" customWidth="1"/>
    <col min="4878" max="4878" width="18.875" style="74" customWidth="1"/>
    <col min="4879" max="4879" width="14.5" style="74" customWidth="1"/>
    <col min="4880" max="4881" width="16.375" style="74" customWidth="1"/>
    <col min="4882" max="4882" width="14.5" style="74" customWidth="1"/>
    <col min="4883" max="4884" width="16.375" style="74" customWidth="1"/>
    <col min="4885" max="4885" width="14.5" style="74" customWidth="1"/>
    <col min="4886" max="4886" width="18.625" style="74" customWidth="1"/>
    <col min="4887" max="4887" width="14.5" style="74" customWidth="1"/>
    <col min="4888" max="4888" width="16.375" style="74" customWidth="1"/>
    <col min="4889" max="4890" width="17.625" style="74" customWidth="1"/>
    <col min="4891" max="4891" width="14.5" style="74" customWidth="1"/>
    <col min="4892" max="4892" width="22.625" style="74" customWidth="1"/>
    <col min="4893" max="4893" width="16.375" style="74" customWidth="1"/>
    <col min="4894" max="4895" width="16.375" style="74" bestFit="1" customWidth="1"/>
    <col min="4896" max="4896" width="20.5" style="74" bestFit="1" customWidth="1"/>
    <col min="4897" max="4899" width="16.375" style="74" bestFit="1" customWidth="1"/>
    <col min="4900" max="4900" width="19.5" style="74" bestFit="1" customWidth="1"/>
    <col min="4901" max="4901" width="21.125" style="74" bestFit="1" customWidth="1"/>
    <col min="4902" max="4902" width="20.75" style="74" bestFit="1" customWidth="1"/>
    <col min="4903" max="4906" width="16.375" style="74" bestFit="1" customWidth="1"/>
    <col min="4907" max="4907" width="20.5" style="74" bestFit="1" customWidth="1"/>
    <col min="4908" max="4908" width="16.75" style="74" bestFit="1" customWidth="1"/>
    <col min="4909" max="4909" width="14.5" style="74" bestFit="1" customWidth="1"/>
    <col min="4910" max="4910" width="16.375" style="74" bestFit="1" customWidth="1"/>
    <col min="4911" max="4911" width="17.625" style="74" bestFit="1" customWidth="1"/>
    <col min="4912" max="4912" width="22.375" style="74" bestFit="1" customWidth="1"/>
    <col min="4913" max="4921" width="16.375" style="74" bestFit="1" customWidth="1"/>
    <col min="4922" max="4922" width="19.5" style="74" bestFit="1" customWidth="1"/>
    <col min="4923" max="4925" width="16.375" style="74" bestFit="1" customWidth="1"/>
    <col min="4926" max="4926" width="20.75" style="74" bestFit="1" customWidth="1"/>
    <col min="4927" max="4927" width="14.5" style="74" bestFit="1" customWidth="1"/>
    <col min="4928" max="4928" width="18.875" style="74" bestFit="1" customWidth="1"/>
    <col min="4929" max="4929" width="16.375" style="74" bestFit="1" customWidth="1"/>
    <col min="4930" max="4930" width="16.75" style="74" bestFit="1" customWidth="1"/>
    <col min="4931" max="4931" width="18" style="74" bestFit="1" customWidth="1"/>
    <col min="4932" max="4932" width="14.5" style="74" bestFit="1" customWidth="1"/>
    <col min="4933" max="4933" width="15.125" style="74" bestFit="1" customWidth="1"/>
    <col min="4934" max="4935" width="16.375" style="74" bestFit="1" customWidth="1"/>
    <col min="4936" max="4936" width="18.625" style="74" bestFit="1" customWidth="1"/>
    <col min="4937" max="4937" width="16.375" style="74" bestFit="1" customWidth="1"/>
    <col min="4938" max="4938" width="17.625" style="74" bestFit="1" customWidth="1"/>
    <col min="4939" max="4940" width="16.375" style="74" bestFit="1" customWidth="1"/>
    <col min="4941" max="4941" width="22.625" style="74" bestFit="1" customWidth="1"/>
    <col min="4942" max="4942" width="18.875" style="74" bestFit="1" customWidth="1"/>
    <col min="4943" max="4943" width="18.625" style="74" bestFit="1" customWidth="1"/>
    <col min="4944" max="4944" width="16.375" style="74" bestFit="1" customWidth="1"/>
    <col min="4945" max="4946" width="14.5" style="74" bestFit="1" customWidth="1"/>
    <col min="4947" max="4947" width="16.375" style="74" bestFit="1" customWidth="1"/>
    <col min="4948" max="4950" width="14.5" style="74" bestFit="1" customWidth="1"/>
    <col min="4951" max="4951" width="16.75" style="74" bestFit="1" customWidth="1"/>
    <col min="4952" max="4952" width="14.5" style="74" bestFit="1" customWidth="1"/>
    <col min="4953" max="4953" width="16.375" style="74" bestFit="1" customWidth="1"/>
    <col min="4954" max="4954" width="14.5" style="74" bestFit="1" customWidth="1"/>
    <col min="4955" max="4955" width="16.75" style="74" bestFit="1" customWidth="1"/>
    <col min="4956" max="4956" width="14.5" style="74" bestFit="1" customWidth="1"/>
    <col min="4957" max="4958" width="16.375" style="74" bestFit="1" customWidth="1"/>
    <col min="4959" max="4959" width="14.5" style="74" bestFit="1" customWidth="1"/>
    <col min="4960" max="4960" width="24.875" style="74" customWidth="1"/>
    <col min="4961" max="4961" width="0" style="74" hidden="1" customWidth="1"/>
    <col min="4962" max="4962" width="22.625" style="74" bestFit="1" customWidth="1"/>
    <col min="4963" max="4963" width="25.75" style="74" bestFit="1" customWidth="1"/>
    <col min="4964" max="4964" width="26.5" style="74" bestFit="1" customWidth="1"/>
    <col min="4965" max="4965" width="24.75" style="74" bestFit="1" customWidth="1"/>
    <col min="4966" max="4966" width="25.625" style="74" bestFit="1" customWidth="1"/>
    <col min="4967" max="4967" width="20.5" style="74" bestFit="1" customWidth="1"/>
    <col min="4968" max="4968" width="27" style="74" bestFit="1" customWidth="1"/>
    <col min="4969" max="4970" width="0" style="74" hidden="1" customWidth="1"/>
    <col min="4971" max="4972" width="16.375" style="74" bestFit="1" customWidth="1"/>
    <col min="4973" max="4974" width="0" style="74" hidden="1" customWidth="1"/>
    <col min="4975" max="4975" width="14.5" style="74" bestFit="1" customWidth="1"/>
    <col min="4976" max="5028" width="0" style="74" hidden="1" customWidth="1"/>
    <col min="5029" max="5029" width="27.25" style="74" customWidth="1"/>
    <col min="5030" max="5121" width="14.375" style="74"/>
    <col min="5122" max="5122" width="103.875" style="74" customWidth="1"/>
    <col min="5123" max="5123" width="57.375" style="74" customWidth="1"/>
    <col min="5124" max="5124" width="95.125" style="74" customWidth="1"/>
    <col min="5125" max="5128" width="19.5" style="74" customWidth="1"/>
    <col min="5129" max="5129" width="21.75" style="74" customWidth="1"/>
    <col min="5130" max="5130" width="16.375" style="74" customWidth="1"/>
    <col min="5131" max="5131" width="16.75" style="74" customWidth="1"/>
    <col min="5132" max="5132" width="16.375" style="74" customWidth="1"/>
    <col min="5133" max="5133" width="14.5" style="74" customWidth="1"/>
    <col min="5134" max="5134" width="18.875" style="74" customWidth="1"/>
    <col min="5135" max="5135" width="14.5" style="74" customWidth="1"/>
    <col min="5136" max="5137" width="16.375" style="74" customWidth="1"/>
    <col min="5138" max="5138" width="14.5" style="74" customWidth="1"/>
    <col min="5139" max="5140" width="16.375" style="74" customWidth="1"/>
    <col min="5141" max="5141" width="14.5" style="74" customWidth="1"/>
    <col min="5142" max="5142" width="18.625" style="74" customWidth="1"/>
    <col min="5143" max="5143" width="14.5" style="74" customWidth="1"/>
    <col min="5144" max="5144" width="16.375" style="74" customWidth="1"/>
    <col min="5145" max="5146" width="17.625" style="74" customWidth="1"/>
    <col min="5147" max="5147" width="14.5" style="74" customWidth="1"/>
    <col min="5148" max="5148" width="22.625" style="74" customWidth="1"/>
    <col min="5149" max="5149" width="16.375" style="74" customWidth="1"/>
    <col min="5150" max="5151" width="16.375" style="74" bestFit="1" customWidth="1"/>
    <col min="5152" max="5152" width="20.5" style="74" bestFit="1" customWidth="1"/>
    <col min="5153" max="5155" width="16.375" style="74" bestFit="1" customWidth="1"/>
    <col min="5156" max="5156" width="19.5" style="74" bestFit="1" customWidth="1"/>
    <col min="5157" max="5157" width="21.125" style="74" bestFit="1" customWidth="1"/>
    <col min="5158" max="5158" width="20.75" style="74" bestFit="1" customWidth="1"/>
    <col min="5159" max="5162" width="16.375" style="74" bestFit="1" customWidth="1"/>
    <col min="5163" max="5163" width="20.5" style="74" bestFit="1" customWidth="1"/>
    <col min="5164" max="5164" width="16.75" style="74" bestFit="1" customWidth="1"/>
    <col min="5165" max="5165" width="14.5" style="74" bestFit="1" customWidth="1"/>
    <col min="5166" max="5166" width="16.375" style="74" bestFit="1" customWidth="1"/>
    <col min="5167" max="5167" width="17.625" style="74" bestFit="1" customWidth="1"/>
    <col min="5168" max="5168" width="22.375" style="74" bestFit="1" customWidth="1"/>
    <col min="5169" max="5177" width="16.375" style="74" bestFit="1" customWidth="1"/>
    <col min="5178" max="5178" width="19.5" style="74" bestFit="1" customWidth="1"/>
    <col min="5179" max="5181" width="16.375" style="74" bestFit="1" customWidth="1"/>
    <col min="5182" max="5182" width="20.75" style="74" bestFit="1" customWidth="1"/>
    <col min="5183" max="5183" width="14.5" style="74" bestFit="1" customWidth="1"/>
    <col min="5184" max="5184" width="18.875" style="74" bestFit="1" customWidth="1"/>
    <col min="5185" max="5185" width="16.375" style="74" bestFit="1" customWidth="1"/>
    <col min="5186" max="5186" width="16.75" style="74" bestFit="1" customWidth="1"/>
    <col min="5187" max="5187" width="18" style="74" bestFit="1" customWidth="1"/>
    <col min="5188" max="5188" width="14.5" style="74" bestFit="1" customWidth="1"/>
    <col min="5189" max="5189" width="15.125" style="74" bestFit="1" customWidth="1"/>
    <col min="5190" max="5191" width="16.375" style="74" bestFit="1" customWidth="1"/>
    <col min="5192" max="5192" width="18.625" style="74" bestFit="1" customWidth="1"/>
    <col min="5193" max="5193" width="16.375" style="74" bestFit="1" customWidth="1"/>
    <col min="5194" max="5194" width="17.625" style="74" bestFit="1" customWidth="1"/>
    <col min="5195" max="5196" width="16.375" style="74" bestFit="1" customWidth="1"/>
    <col min="5197" max="5197" width="22.625" style="74" bestFit="1" customWidth="1"/>
    <col min="5198" max="5198" width="18.875" style="74" bestFit="1" customWidth="1"/>
    <col min="5199" max="5199" width="18.625" style="74" bestFit="1" customWidth="1"/>
    <col min="5200" max="5200" width="16.375" style="74" bestFit="1" customWidth="1"/>
    <col min="5201" max="5202" width="14.5" style="74" bestFit="1" customWidth="1"/>
    <col min="5203" max="5203" width="16.375" style="74" bestFit="1" customWidth="1"/>
    <col min="5204" max="5206" width="14.5" style="74" bestFit="1" customWidth="1"/>
    <col min="5207" max="5207" width="16.75" style="74" bestFit="1" customWidth="1"/>
    <col min="5208" max="5208" width="14.5" style="74" bestFit="1" customWidth="1"/>
    <col min="5209" max="5209" width="16.375" style="74" bestFit="1" customWidth="1"/>
    <col min="5210" max="5210" width="14.5" style="74" bestFit="1" customWidth="1"/>
    <col min="5211" max="5211" width="16.75" style="74" bestFit="1" customWidth="1"/>
    <col min="5212" max="5212" width="14.5" style="74" bestFit="1" customWidth="1"/>
    <col min="5213" max="5214" width="16.375" style="74" bestFit="1" customWidth="1"/>
    <col min="5215" max="5215" width="14.5" style="74" bestFit="1" customWidth="1"/>
    <col min="5216" max="5216" width="24.875" style="74" customWidth="1"/>
    <col min="5217" max="5217" width="0" style="74" hidden="1" customWidth="1"/>
    <col min="5218" max="5218" width="22.625" style="74" bestFit="1" customWidth="1"/>
    <col min="5219" max="5219" width="25.75" style="74" bestFit="1" customWidth="1"/>
    <col min="5220" max="5220" width="26.5" style="74" bestFit="1" customWidth="1"/>
    <col min="5221" max="5221" width="24.75" style="74" bestFit="1" customWidth="1"/>
    <col min="5222" max="5222" width="25.625" style="74" bestFit="1" customWidth="1"/>
    <col min="5223" max="5223" width="20.5" style="74" bestFit="1" customWidth="1"/>
    <col min="5224" max="5224" width="27" style="74" bestFit="1" customWidth="1"/>
    <col min="5225" max="5226" width="0" style="74" hidden="1" customWidth="1"/>
    <col min="5227" max="5228" width="16.375" style="74" bestFit="1" customWidth="1"/>
    <col min="5229" max="5230" width="0" style="74" hidden="1" customWidth="1"/>
    <col min="5231" max="5231" width="14.5" style="74" bestFit="1" customWidth="1"/>
    <col min="5232" max="5284" width="0" style="74" hidden="1" customWidth="1"/>
    <col min="5285" max="5285" width="27.25" style="74" customWidth="1"/>
    <col min="5286" max="5377" width="14.375" style="74"/>
    <col min="5378" max="5378" width="103.875" style="74" customWidth="1"/>
    <col min="5379" max="5379" width="57.375" style="74" customWidth="1"/>
    <col min="5380" max="5380" width="95.125" style="74" customWidth="1"/>
    <col min="5381" max="5384" width="19.5" style="74" customWidth="1"/>
    <col min="5385" max="5385" width="21.75" style="74" customWidth="1"/>
    <col min="5386" max="5386" width="16.375" style="74" customWidth="1"/>
    <col min="5387" max="5387" width="16.75" style="74" customWidth="1"/>
    <col min="5388" max="5388" width="16.375" style="74" customWidth="1"/>
    <col min="5389" max="5389" width="14.5" style="74" customWidth="1"/>
    <col min="5390" max="5390" width="18.875" style="74" customWidth="1"/>
    <col min="5391" max="5391" width="14.5" style="74" customWidth="1"/>
    <col min="5392" max="5393" width="16.375" style="74" customWidth="1"/>
    <col min="5394" max="5394" width="14.5" style="74" customWidth="1"/>
    <col min="5395" max="5396" width="16.375" style="74" customWidth="1"/>
    <col min="5397" max="5397" width="14.5" style="74" customWidth="1"/>
    <col min="5398" max="5398" width="18.625" style="74" customWidth="1"/>
    <col min="5399" max="5399" width="14.5" style="74" customWidth="1"/>
    <col min="5400" max="5400" width="16.375" style="74" customWidth="1"/>
    <col min="5401" max="5402" width="17.625" style="74" customWidth="1"/>
    <col min="5403" max="5403" width="14.5" style="74" customWidth="1"/>
    <col min="5404" max="5404" width="22.625" style="74" customWidth="1"/>
    <col min="5405" max="5405" width="16.375" style="74" customWidth="1"/>
    <col min="5406" max="5407" width="16.375" style="74" bestFit="1" customWidth="1"/>
    <col min="5408" max="5408" width="20.5" style="74" bestFit="1" customWidth="1"/>
    <col min="5409" max="5411" width="16.375" style="74" bestFit="1" customWidth="1"/>
    <col min="5412" max="5412" width="19.5" style="74" bestFit="1" customWidth="1"/>
    <col min="5413" max="5413" width="21.125" style="74" bestFit="1" customWidth="1"/>
    <col min="5414" max="5414" width="20.75" style="74" bestFit="1" customWidth="1"/>
    <col min="5415" max="5418" width="16.375" style="74" bestFit="1" customWidth="1"/>
    <col min="5419" max="5419" width="20.5" style="74" bestFit="1" customWidth="1"/>
    <col min="5420" max="5420" width="16.75" style="74" bestFit="1" customWidth="1"/>
    <col min="5421" max="5421" width="14.5" style="74" bestFit="1" customWidth="1"/>
    <col min="5422" max="5422" width="16.375" style="74" bestFit="1" customWidth="1"/>
    <col min="5423" max="5423" width="17.625" style="74" bestFit="1" customWidth="1"/>
    <col min="5424" max="5424" width="22.375" style="74" bestFit="1" customWidth="1"/>
    <col min="5425" max="5433" width="16.375" style="74" bestFit="1" customWidth="1"/>
    <col min="5434" max="5434" width="19.5" style="74" bestFit="1" customWidth="1"/>
    <col min="5435" max="5437" width="16.375" style="74" bestFit="1" customWidth="1"/>
    <col min="5438" max="5438" width="20.75" style="74" bestFit="1" customWidth="1"/>
    <col min="5439" max="5439" width="14.5" style="74" bestFit="1" customWidth="1"/>
    <col min="5440" max="5440" width="18.875" style="74" bestFit="1" customWidth="1"/>
    <col min="5441" max="5441" width="16.375" style="74" bestFit="1" customWidth="1"/>
    <col min="5442" max="5442" width="16.75" style="74" bestFit="1" customWidth="1"/>
    <col min="5443" max="5443" width="18" style="74" bestFit="1" customWidth="1"/>
    <col min="5444" max="5444" width="14.5" style="74" bestFit="1" customWidth="1"/>
    <col min="5445" max="5445" width="15.125" style="74" bestFit="1" customWidth="1"/>
    <col min="5446" max="5447" width="16.375" style="74" bestFit="1" customWidth="1"/>
    <col min="5448" max="5448" width="18.625" style="74" bestFit="1" customWidth="1"/>
    <col min="5449" max="5449" width="16.375" style="74" bestFit="1" customWidth="1"/>
    <col min="5450" max="5450" width="17.625" style="74" bestFit="1" customWidth="1"/>
    <col min="5451" max="5452" width="16.375" style="74" bestFit="1" customWidth="1"/>
    <col min="5453" max="5453" width="22.625" style="74" bestFit="1" customWidth="1"/>
    <col min="5454" max="5454" width="18.875" style="74" bestFit="1" customWidth="1"/>
    <col min="5455" max="5455" width="18.625" style="74" bestFit="1" customWidth="1"/>
    <col min="5456" max="5456" width="16.375" style="74" bestFit="1" customWidth="1"/>
    <col min="5457" max="5458" width="14.5" style="74" bestFit="1" customWidth="1"/>
    <col min="5459" max="5459" width="16.375" style="74" bestFit="1" customWidth="1"/>
    <col min="5460" max="5462" width="14.5" style="74" bestFit="1" customWidth="1"/>
    <col min="5463" max="5463" width="16.75" style="74" bestFit="1" customWidth="1"/>
    <col min="5464" max="5464" width="14.5" style="74" bestFit="1" customWidth="1"/>
    <col min="5465" max="5465" width="16.375" style="74" bestFit="1" customWidth="1"/>
    <col min="5466" max="5466" width="14.5" style="74" bestFit="1" customWidth="1"/>
    <col min="5467" max="5467" width="16.75" style="74" bestFit="1" customWidth="1"/>
    <col min="5468" max="5468" width="14.5" style="74" bestFit="1" customWidth="1"/>
    <col min="5469" max="5470" width="16.375" style="74" bestFit="1" customWidth="1"/>
    <col min="5471" max="5471" width="14.5" style="74" bestFit="1" customWidth="1"/>
    <col min="5472" max="5472" width="24.875" style="74" customWidth="1"/>
    <col min="5473" max="5473" width="0" style="74" hidden="1" customWidth="1"/>
    <col min="5474" max="5474" width="22.625" style="74" bestFit="1" customWidth="1"/>
    <col min="5475" max="5475" width="25.75" style="74" bestFit="1" customWidth="1"/>
    <col min="5476" max="5476" width="26.5" style="74" bestFit="1" customWidth="1"/>
    <col min="5477" max="5477" width="24.75" style="74" bestFit="1" customWidth="1"/>
    <col min="5478" max="5478" width="25.625" style="74" bestFit="1" customWidth="1"/>
    <col min="5479" max="5479" width="20.5" style="74" bestFit="1" customWidth="1"/>
    <col min="5480" max="5480" width="27" style="74" bestFit="1" customWidth="1"/>
    <col min="5481" max="5482" width="0" style="74" hidden="1" customWidth="1"/>
    <col min="5483" max="5484" width="16.375" style="74" bestFit="1" customWidth="1"/>
    <col min="5485" max="5486" width="0" style="74" hidden="1" customWidth="1"/>
    <col min="5487" max="5487" width="14.5" style="74" bestFit="1" customWidth="1"/>
    <col min="5488" max="5540" width="0" style="74" hidden="1" customWidth="1"/>
    <col min="5541" max="5541" width="27.25" style="74" customWidth="1"/>
    <col min="5542" max="5633" width="14.375" style="74"/>
    <col min="5634" max="5634" width="103.875" style="74" customWidth="1"/>
    <col min="5635" max="5635" width="57.375" style="74" customWidth="1"/>
    <col min="5636" max="5636" width="95.125" style="74" customWidth="1"/>
    <col min="5637" max="5640" width="19.5" style="74" customWidth="1"/>
    <col min="5641" max="5641" width="21.75" style="74" customWidth="1"/>
    <col min="5642" max="5642" width="16.375" style="74" customWidth="1"/>
    <col min="5643" max="5643" width="16.75" style="74" customWidth="1"/>
    <col min="5644" max="5644" width="16.375" style="74" customWidth="1"/>
    <col min="5645" max="5645" width="14.5" style="74" customWidth="1"/>
    <col min="5646" max="5646" width="18.875" style="74" customWidth="1"/>
    <col min="5647" max="5647" width="14.5" style="74" customWidth="1"/>
    <col min="5648" max="5649" width="16.375" style="74" customWidth="1"/>
    <col min="5650" max="5650" width="14.5" style="74" customWidth="1"/>
    <col min="5651" max="5652" width="16.375" style="74" customWidth="1"/>
    <col min="5653" max="5653" width="14.5" style="74" customWidth="1"/>
    <col min="5654" max="5654" width="18.625" style="74" customWidth="1"/>
    <col min="5655" max="5655" width="14.5" style="74" customWidth="1"/>
    <col min="5656" max="5656" width="16.375" style="74" customWidth="1"/>
    <col min="5657" max="5658" width="17.625" style="74" customWidth="1"/>
    <col min="5659" max="5659" width="14.5" style="74" customWidth="1"/>
    <col min="5660" max="5660" width="22.625" style="74" customWidth="1"/>
    <col min="5661" max="5661" width="16.375" style="74" customWidth="1"/>
    <col min="5662" max="5663" width="16.375" style="74" bestFit="1" customWidth="1"/>
    <col min="5664" max="5664" width="20.5" style="74" bestFit="1" customWidth="1"/>
    <col min="5665" max="5667" width="16.375" style="74" bestFit="1" customWidth="1"/>
    <col min="5668" max="5668" width="19.5" style="74" bestFit="1" customWidth="1"/>
    <col min="5669" max="5669" width="21.125" style="74" bestFit="1" customWidth="1"/>
    <col min="5670" max="5670" width="20.75" style="74" bestFit="1" customWidth="1"/>
    <col min="5671" max="5674" width="16.375" style="74" bestFit="1" customWidth="1"/>
    <col min="5675" max="5675" width="20.5" style="74" bestFit="1" customWidth="1"/>
    <col min="5676" max="5676" width="16.75" style="74" bestFit="1" customWidth="1"/>
    <col min="5677" max="5677" width="14.5" style="74" bestFit="1" customWidth="1"/>
    <col min="5678" max="5678" width="16.375" style="74" bestFit="1" customWidth="1"/>
    <col min="5679" max="5679" width="17.625" style="74" bestFit="1" customWidth="1"/>
    <col min="5680" max="5680" width="22.375" style="74" bestFit="1" customWidth="1"/>
    <col min="5681" max="5689" width="16.375" style="74" bestFit="1" customWidth="1"/>
    <col min="5690" max="5690" width="19.5" style="74" bestFit="1" customWidth="1"/>
    <col min="5691" max="5693" width="16.375" style="74" bestFit="1" customWidth="1"/>
    <col min="5694" max="5694" width="20.75" style="74" bestFit="1" customWidth="1"/>
    <col min="5695" max="5695" width="14.5" style="74" bestFit="1" customWidth="1"/>
    <col min="5696" max="5696" width="18.875" style="74" bestFit="1" customWidth="1"/>
    <col min="5697" max="5697" width="16.375" style="74" bestFit="1" customWidth="1"/>
    <col min="5698" max="5698" width="16.75" style="74" bestFit="1" customWidth="1"/>
    <col min="5699" max="5699" width="18" style="74" bestFit="1" customWidth="1"/>
    <col min="5700" max="5700" width="14.5" style="74" bestFit="1" customWidth="1"/>
    <col min="5701" max="5701" width="15.125" style="74" bestFit="1" customWidth="1"/>
    <col min="5702" max="5703" width="16.375" style="74" bestFit="1" customWidth="1"/>
    <col min="5704" max="5704" width="18.625" style="74" bestFit="1" customWidth="1"/>
    <col min="5705" max="5705" width="16.375" style="74" bestFit="1" customWidth="1"/>
    <col min="5706" max="5706" width="17.625" style="74" bestFit="1" customWidth="1"/>
    <col min="5707" max="5708" width="16.375" style="74" bestFit="1" customWidth="1"/>
    <col min="5709" max="5709" width="22.625" style="74" bestFit="1" customWidth="1"/>
    <col min="5710" max="5710" width="18.875" style="74" bestFit="1" customWidth="1"/>
    <col min="5711" max="5711" width="18.625" style="74" bestFit="1" customWidth="1"/>
    <col min="5712" max="5712" width="16.375" style="74" bestFit="1" customWidth="1"/>
    <col min="5713" max="5714" width="14.5" style="74" bestFit="1" customWidth="1"/>
    <col min="5715" max="5715" width="16.375" style="74" bestFit="1" customWidth="1"/>
    <col min="5716" max="5718" width="14.5" style="74" bestFit="1" customWidth="1"/>
    <col min="5719" max="5719" width="16.75" style="74" bestFit="1" customWidth="1"/>
    <col min="5720" max="5720" width="14.5" style="74" bestFit="1" customWidth="1"/>
    <col min="5721" max="5721" width="16.375" style="74" bestFit="1" customWidth="1"/>
    <col min="5722" max="5722" width="14.5" style="74" bestFit="1" customWidth="1"/>
    <col min="5723" max="5723" width="16.75" style="74" bestFit="1" customWidth="1"/>
    <col min="5724" max="5724" width="14.5" style="74" bestFit="1" customWidth="1"/>
    <col min="5725" max="5726" width="16.375" style="74" bestFit="1" customWidth="1"/>
    <col min="5727" max="5727" width="14.5" style="74" bestFit="1" customWidth="1"/>
    <col min="5728" max="5728" width="24.875" style="74" customWidth="1"/>
    <col min="5729" max="5729" width="0" style="74" hidden="1" customWidth="1"/>
    <col min="5730" max="5730" width="22.625" style="74" bestFit="1" customWidth="1"/>
    <col min="5731" max="5731" width="25.75" style="74" bestFit="1" customWidth="1"/>
    <col min="5732" max="5732" width="26.5" style="74" bestFit="1" customWidth="1"/>
    <col min="5733" max="5733" width="24.75" style="74" bestFit="1" customWidth="1"/>
    <col min="5734" max="5734" width="25.625" style="74" bestFit="1" customWidth="1"/>
    <col min="5735" max="5735" width="20.5" style="74" bestFit="1" customWidth="1"/>
    <col min="5736" max="5736" width="27" style="74" bestFit="1" customWidth="1"/>
    <col min="5737" max="5738" width="0" style="74" hidden="1" customWidth="1"/>
    <col min="5739" max="5740" width="16.375" style="74" bestFit="1" customWidth="1"/>
    <col min="5741" max="5742" width="0" style="74" hidden="1" customWidth="1"/>
    <col min="5743" max="5743" width="14.5" style="74" bestFit="1" customWidth="1"/>
    <col min="5744" max="5796" width="0" style="74" hidden="1" customWidth="1"/>
    <col min="5797" max="5797" width="27.25" style="74" customWidth="1"/>
    <col min="5798" max="5889" width="14.375" style="74"/>
    <col min="5890" max="5890" width="103.875" style="74" customWidth="1"/>
    <col min="5891" max="5891" width="57.375" style="74" customWidth="1"/>
    <col min="5892" max="5892" width="95.125" style="74" customWidth="1"/>
    <col min="5893" max="5896" width="19.5" style="74" customWidth="1"/>
    <col min="5897" max="5897" width="21.75" style="74" customWidth="1"/>
    <col min="5898" max="5898" width="16.375" style="74" customWidth="1"/>
    <col min="5899" max="5899" width="16.75" style="74" customWidth="1"/>
    <col min="5900" max="5900" width="16.375" style="74" customWidth="1"/>
    <col min="5901" max="5901" width="14.5" style="74" customWidth="1"/>
    <col min="5902" max="5902" width="18.875" style="74" customWidth="1"/>
    <col min="5903" max="5903" width="14.5" style="74" customWidth="1"/>
    <col min="5904" max="5905" width="16.375" style="74" customWidth="1"/>
    <col min="5906" max="5906" width="14.5" style="74" customWidth="1"/>
    <col min="5907" max="5908" width="16.375" style="74" customWidth="1"/>
    <col min="5909" max="5909" width="14.5" style="74" customWidth="1"/>
    <col min="5910" max="5910" width="18.625" style="74" customWidth="1"/>
    <col min="5911" max="5911" width="14.5" style="74" customWidth="1"/>
    <col min="5912" max="5912" width="16.375" style="74" customWidth="1"/>
    <col min="5913" max="5914" width="17.625" style="74" customWidth="1"/>
    <col min="5915" max="5915" width="14.5" style="74" customWidth="1"/>
    <col min="5916" max="5916" width="22.625" style="74" customWidth="1"/>
    <col min="5917" max="5917" width="16.375" style="74" customWidth="1"/>
    <col min="5918" max="5919" width="16.375" style="74" bestFit="1" customWidth="1"/>
    <col min="5920" max="5920" width="20.5" style="74" bestFit="1" customWidth="1"/>
    <col min="5921" max="5923" width="16.375" style="74" bestFit="1" customWidth="1"/>
    <col min="5924" max="5924" width="19.5" style="74" bestFit="1" customWidth="1"/>
    <col min="5925" max="5925" width="21.125" style="74" bestFit="1" customWidth="1"/>
    <col min="5926" max="5926" width="20.75" style="74" bestFit="1" customWidth="1"/>
    <col min="5927" max="5930" width="16.375" style="74" bestFit="1" customWidth="1"/>
    <col min="5931" max="5931" width="20.5" style="74" bestFit="1" customWidth="1"/>
    <col min="5932" max="5932" width="16.75" style="74" bestFit="1" customWidth="1"/>
    <col min="5933" max="5933" width="14.5" style="74" bestFit="1" customWidth="1"/>
    <col min="5934" max="5934" width="16.375" style="74" bestFit="1" customWidth="1"/>
    <col min="5935" max="5935" width="17.625" style="74" bestFit="1" customWidth="1"/>
    <col min="5936" max="5936" width="22.375" style="74" bestFit="1" customWidth="1"/>
    <col min="5937" max="5945" width="16.375" style="74" bestFit="1" customWidth="1"/>
    <col min="5946" max="5946" width="19.5" style="74" bestFit="1" customWidth="1"/>
    <col min="5947" max="5949" width="16.375" style="74" bestFit="1" customWidth="1"/>
    <col min="5950" max="5950" width="20.75" style="74" bestFit="1" customWidth="1"/>
    <col min="5951" max="5951" width="14.5" style="74" bestFit="1" customWidth="1"/>
    <col min="5952" max="5952" width="18.875" style="74" bestFit="1" customWidth="1"/>
    <col min="5953" max="5953" width="16.375" style="74" bestFit="1" customWidth="1"/>
    <col min="5954" max="5954" width="16.75" style="74" bestFit="1" customWidth="1"/>
    <col min="5955" max="5955" width="18" style="74" bestFit="1" customWidth="1"/>
    <col min="5956" max="5956" width="14.5" style="74" bestFit="1" customWidth="1"/>
    <col min="5957" max="5957" width="15.125" style="74" bestFit="1" customWidth="1"/>
    <col min="5958" max="5959" width="16.375" style="74" bestFit="1" customWidth="1"/>
    <col min="5960" max="5960" width="18.625" style="74" bestFit="1" customWidth="1"/>
    <col min="5961" max="5961" width="16.375" style="74" bestFit="1" customWidth="1"/>
    <col min="5962" max="5962" width="17.625" style="74" bestFit="1" customWidth="1"/>
    <col min="5963" max="5964" width="16.375" style="74" bestFit="1" customWidth="1"/>
    <col min="5965" max="5965" width="22.625" style="74" bestFit="1" customWidth="1"/>
    <col min="5966" max="5966" width="18.875" style="74" bestFit="1" customWidth="1"/>
    <col min="5967" max="5967" width="18.625" style="74" bestFit="1" customWidth="1"/>
    <col min="5968" max="5968" width="16.375" style="74" bestFit="1" customWidth="1"/>
    <col min="5969" max="5970" width="14.5" style="74" bestFit="1" customWidth="1"/>
    <col min="5971" max="5971" width="16.375" style="74" bestFit="1" customWidth="1"/>
    <col min="5972" max="5974" width="14.5" style="74" bestFit="1" customWidth="1"/>
    <col min="5975" max="5975" width="16.75" style="74" bestFit="1" customWidth="1"/>
    <col min="5976" max="5976" width="14.5" style="74" bestFit="1" customWidth="1"/>
    <col min="5977" max="5977" width="16.375" style="74" bestFit="1" customWidth="1"/>
    <col min="5978" max="5978" width="14.5" style="74" bestFit="1" customWidth="1"/>
    <col min="5979" max="5979" width="16.75" style="74" bestFit="1" customWidth="1"/>
    <col min="5980" max="5980" width="14.5" style="74" bestFit="1" customWidth="1"/>
    <col min="5981" max="5982" width="16.375" style="74" bestFit="1" customWidth="1"/>
    <col min="5983" max="5983" width="14.5" style="74" bestFit="1" customWidth="1"/>
    <col min="5984" max="5984" width="24.875" style="74" customWidth="1"/>
    <col min="5985" max="5985" width="0" style="74" hidden="1" customWidth="1"/>
    <col min="5986" max="5986" width="22.625" style="74" bestFit="1" customWidth="1"/>
    <col min="5987" max="5987" width="25.75" style="74" bestFit="1" customWidth="1"/>
    <col min="5988" max="5988" width="26.5" style="74" bestFit="1" customWidth="1"/>
    <col min="5989" max="5989" width="24.75" style="74" bestFit="1" customWidth="1"/>
    <col min="5990" max="5990" width="25.625" style="74" bestFit="1" customWidth="1"/>
    <col min="5991" max="5991" width="20.5" style="74" bestFit="1" customWidth="1"/>
    <col min="5992" max="5992" width="27" style="74" bestFit="1" customWidth="1"/>
    <col min="5993" max="5994" width="0" style="74" hidden="1" customWidth="1"/>
    <col min="5995" max="5996" width="16.375" style="74" bestFit="1" customWidth="1"/>
    <col min="5997" max="5998" width="0" style="74" hidden="1" customWidth="1"/>
    <col min="5999" max="5999" width="14.5" style="74" bestFit="1" customWidth="1"/>
    <col min="6000" max="6052" width="0" style="74" hidden="1" customWidth="1"/>
    <col min="6053" max="6053" width="27.25" style="74" customWidth="1"/>
    <col min="6054" max="6145" width="14.375" style="74"/>
    <col min="6146" max="6146" width="103.875" style="74" customWidth="1"/>
    <col min="6147" max="6147" width="57.375" style="74" customWidth="1"/>
    <col min="6148" max="6148" width="95.125" style="74" customWidth="1"/>
    <col min="6149" max="6152" width="19.5" style="74" customWidth="1"/>
    <col min="6153" max="6153" width="21.75" style="74" customWidth="1"/>
    <col min="6154" max="6154" width="16.375" style="74" customWidth="1"/>
    <col min="6155" max="6155" width="16.75" style="74" customWidth="1"/>
    <col min="6156" max="6156" width="16.375" style="74" customWidth="1"/>
    <col min="6157" max="6157" width="14.5" style="74" customWidth="1"/>
    <col min="6158" max="6158" width="18.875" style="74" customWidth="1"/>
    <col min="6159" max="6159" width="14.5" style="74" customWidth="1"/>
    <col min="6160" max="6161" width="16.375" style="74" customWidth="1"/>
    <col min="6162" max="6162" width="14.5" style="74" customWidth="1"/>
    <col min="6163" max="6164" width="16.375" style="74" customWidth="1"/>
    <col min="6165" max="6165" width="14.5" style="74" customWidth="1"/>
    <col min="6166" max="6166" width="18.625" style="74" customWidth="1"/>
    <col min="6167" max="6167" width="14.5" style="74" customWidth="1"/>
    <col min="6168" max="6168" width="16.375" style="74" customWidth="1"/>
    <col min="6169" max="6170" width="17.625" style="74" customWidth="1"/>
    <col min="6171" max="6171" width="14.5" style="74" customWidth="1"/>
    <col min="6172" max="6172" width="22.625" style="74" customWidth="1"/>
    <col min="6173" max="6173" width="16.375" style="74" customWidth="1"/>
    <col min="6174" max="6175" width="16.375" style="74" bestFit="1" customWidth="1"/>
    <col min="6176" max="6176" width="20.5" style="74" bestFit="1" customWidth="1"/>
    <col min="6177" max="6179" width="16.375" style="74" bestFit="1" customWidth="1"/>
    <col min="6180" max="6180" width="19.5" style="74" bestFit="1" customWidth="1"/>
    <col min="6181" max="6181" width="21.125" style="74" bestFit="1" customWidth="1"/>
    <col min="6182" max="6182" width="20.75" style="74" bestFit="1" customWidth="1"/>
    <col min="6183" max="6186" width="16.375" style="74" bestFit="1" customWidth="1"/>
    <col min="6187" max="6187" width="20.5" style="74" bestFit="1" customWidth="1"/>
    <col min="6188" max="6188" width="16.75" style="74" bestFit="1" customWidth="1"/>
    <col min="6189" max="6189" width="14.5" style="74" bestFit="1" customWidth="1"/>
    <col min="6190" max="6190" width="16.375" style="74" bestFit="1" customWidth="1"/>
    <col min="6191" max="6191" width="17.625" style="74" bestFit="1" customWidth="1"/>
    <col min="6192" max="6192" width="22.375" style="74" bestFit="1" customWidth="1"/>
    <col min="6193" max="6201" width="16.375" style="74" bestFit="1" customWidth="1"/>
    <col min="6202" max="6202" width="19.5" style="74" bestFit="1" customWidth="1"/>
    <col min="6203" max="6205" width="16.375" style="74" bestFit="1" customWidth="1"/>
    <col min="6206" max="6206" width="20.75" style="74" bestFit="1" customWidth="1"/>
    <col min="6207" max="6207" width="14.5" style="74" bestFit="1" customWidth="1"/>
    <col min="6208" max="6208" width="18.875" style="74" bestFit="1" customWidth="1"/>
    <col min="6209" max="6209" width="16.375" style="74" bestFit="1" customWidth="1"/>
    <col min="6210" max="6210" width="16.75" style="74" bestFit="1" customWidth="1"/>
    <col min="6211" max="6211" width="18" style="74" bestFit="1" customWidth="1"/>
    <col min="6212" max="6212" width="14.5" style="74" bestFit="1" customWidth="1"/>
    <col min="6213" max="6213" width="15.125" style="74" bestFit="1" customWidth="1"/>
    <col min="6214" max="6215" width="16.375" style="74" bestFit="1" customWidth="1"/>
    <col min="6216" max="6216" width="18.625" style="74" bestFit="1" customWidth="1"/>
    <col min="6217" max="6217" width="16.375" style="74" bestFit="1" customWidth="1"/>
    <col min="6218" max="6218" width="17.625" style="74" bestFit="1" customWidth="1"/>
    <col min="6219" max="6220" width="16.375" style="74" bestFit="1" customWidth="1"/>
    <col min="6221" max="6221" width="22.625" style="74" bestFit="1" customWidth="1"/>
    <col min="6222" max="6222" width="18.875" style="74" bestFit="1" customWidth="1"/>
    <col min="6223" max="6223" width="18.625" style="74" bestFit="1" customWidth="1"/>
    <col min="6224" max="6224" width="16.375" style="74" bestFit="1" customWidth="1"/>
    <col min="6225" max="6226" width="14.5" style="74" bestFit="1" customWidth="1"/>
    <col min="6227" max="6227" width="16.375" style="74" bestFit="1" customWidth="1"/>
    <col min="6228" max="6230" width="14.5" style="74" bestFit="1" customWidth="1"/>
    <col min="6231" max="6231" width="16.75" style="74" bestFit="1" customWidth="1"/>
    <col min="6232" max="6232" width="14.5" style="74" bestFit="1" customWidth="1"/>
    <col min="6233" max="6233" width="16.375" style="74" bestFit="1" customWidth="1"/>
    <col min="6234" max="6234" width="14.5" style="74" bestFit="1" customWidth="1"/>
    <col min="6235" max="6235" width="16.75" style="74" bestFit="1" customWidth="1"/>
    <col min="6236" max="6236" width="14.5" style="74" bestFit="1" customWidth="1"/>
    <col min="6237" max="6238" width="16.375" style="74" bestFit="1" customWidth="1"/>
    <col min="6239" max="6239" width="14.5" style="74" bestFit="1" customWidth="1"/>
    <col min="6240" max="6240" width="24.875" style="74" customWidth="1"/>
    <col min="6241" max="6241" width="0" style="74" hidden="1" customWidth="1"/>
    <col min="6242" max="6242" width="22.625" style="74" bestFit="1" customWidth="1"/>
    <col min="6243" max="6243" width="25.75" style="74" bestFit="1" customWidth="1"/>
    <col min="6244" max="6244" width="26.5" style="74" bestFit="1" customWidth="1"/>
    <col min="6245" max="6245" width="24.75" style="74" bestFit="1" customWidth="1"/>
    <col min="6246" max="6246" width="25.625" style="74" bestFit="1" customWidth="1"/>
    <col min="6247" max="6247" width="20.5" style="74" bestFit="1" customWidth="1"/>
    <col min="6248" max="6248" width="27" style="74" bestFit="1" customWidth="1"/>
    <col min="6249" max="6250" width="0" style="74" hidden="1" customWidth="1"/>
    <col min="6251" max="6252" width="16.375" style="74" bestFit="1" customWidth="1"/>
    <col min="6253" max="6254" width="0" style="74" hidden="1" customWidth="1"/>
    <col min="6255" max="6255" width="14.5" style="74" bestFit="1" customWidth="1"/>
    <col min="6256" max="6308" width="0" style="74" hidden="1" customWidth="1"/>
    <col min="6309" max="6309" width="27.25" style="74" customWidth="1"/>
    <col min="6310" max="6401" width="14.375" style="74"/>
    <col min="6402" max="6402" width="103.875" style="74" customWidth="1"/>
    <col min="6403" max="6403" width="57.375" style="74" customWidth="1"/>
    <col min="6404" max="6404" width="95.125" style="74" customWidth="1"/>
    <col min="6405" max="6408" width="19.5" style="74" customWidth="1"/>
    <col min="6409" max="6409" width="21.75" style="74" customWidth="1"/>
    <col min="6410" max="6410" width="16.375" style="74" customWidth="1"/>
    <col min="6411" max="6411" width="16.75" style="74" customWidth="1"/>
    <col min="6412" max="6412" width="16.375" style="74" customWidth="1"/>
    <col min="6413" max="6413" width="14.5" style="74" customWidth="1"/>
    <col min="6414" max="6414" width="18.875" style="74" customWidth="1"/>
    <col min="6415" max="6415" width="14.5" style="74" customWidth="1"/>
    <col min="6416" max="6417" width="16.375" style="74" customWidth="1"/>
    <col min="6418" max="6418" width="14.5" style="74" customWidth="1"/>
    <col min="6419" max="6420" width="16.375" style="74" customWidth="1"/>
    <col min="6421" max="6421" width="14.5" style="74" customWidth="1"/>
    <col min="6422" max="6422" width="18.625" style="74" customWidth="1"/>
    <col min="6423" max="6423" width="14.5" style="74" customWidth="1"/>
    <col min="6424" max="6424" width="16.375" style="74" customWidth="1"/>
    <col min="6425" max="6426" width="17.625" style="74" customWidth="1"/>
    <col min="6427" max="6427" width="14.5" style="74" customWidth="1"/>
    <col min="6428" max="6428" width="22.625" style="74" customWidth="1"/>
    <col min="6429" max="6429" width="16.375" style="74" customWidth="1"/>
    <col min="6430" max="6431" width="16.375" style="74" bestFit="1" customWidth="1"/>
    <col min="6432" max="6432" width="20.5" style="74" bestFit="1" customWidth="1"/>
    <col min="6433" max="6435" width="16.375" style="74" bestFit="1" customWidth="1"/>
    <col min="6436" max="6436" width="19.5" style="74" bestFit="1" customWidth="1"/>
    <col min="6437" max="6437" width="21.125" style="74" bestFit="1" customWidth="1"/>
    <col min="6438" max="6438" width="20.75" style="74" bestFit="1" customWidth="1"/>
    <col min="6439" max="6442" width="16.375" style="74" bestFit="1" customWidth="1"/>
    <col min="6443" max="6443" width="20.5" style="74" bestFit="1" customWidth="1"/>
    <col min="6444" max="6444" width="16.75" style="74" bestFit="1" customWidth="1"/>
    <col min="6445" max="6445" width="14.5" style="74" bestFit="1" customWidth="1"/>
    <col min="6446" max="6446" width="16.375" style="74" bestFit="1" customWidth="1"/>
    <col min="6447" max="6447" width="17.625" style="74" bestFit="1" customWidth="1"/>
    <col min="6448" max="6448" width="22.375" style="74" bestFit="1" customWidth="1"/>
    <col min="6449" max="6457" width="16.375" style="74" bestFit="1" customWidth="1"/>
    <col min="6458" max="6458" width="19.5" style="74" bestFit="1" customWidth="1"/>
    <col min="6459" max="6461" width="16.375" style="74" bestFit="1" customWidth="1"/>
    <col min="6462" max="6462" width="20.75" style="74" bestFit="1" customWidth="1"/>
    <col min="6463" max="6463" width="14.5" style="74" bestFit="1" customWidth="1"/>
    <col min="6464" max="6464" width="18.875" style="74" bestFit="1" customWidth="1"/>
    <col min="6465" max="6465" width="16.375" style="74" bestFit="1" customWidth="1"/>
    <col min="6466" max="6466" width="16.75" style="74" bestFit="1" customWidth="1"/>
    <col min="6467" max="6467" width="18" style="74" bestFit="1" customWidth="1"/>
    <col min="6468" max="6468" width="14.5" style="74" bestFit="1" customWidth="1"/>
    <col min="6469" max="6469" width="15.125" style="74" bestFit="1" customWidth="1"/>
    <col min="6470" max="6471" width="16.375" style="74" bestFit="1" customWidth="1"/>
    <col min="6472" max="6472" width="18.625" style="74" bestFit="1" customWidth="1"/>
    <col min="6473" max="6473" width="16.375" style="74" bestFit="1" customWidth="1"/>
    <col min="6474" max="6474" width="17.625" style="74" bestFit="1" customWidth="1"/>
    <col min="6475" max="6476" width="16.375" style="74" bestFit="1" customWidth="1"/>
    <col min="6477" max="6477" width="22.625" style="74" bestFit="1" customWidth="1"/>
    <col min="6478" max="6478" width="18.875" style="74" bestFit="1" customWidth="1"/>
    <col min="6479" max="6479" width="18.625" style="74" bestFit="1" customWidth="1"/>
    <col min="6480" max="6480" width="16.375" style="74" bestFit="1" customWidth="1"/>
    <col min="6481" max="6482" width="14.5" style="74" bestFit="1" customWidth="1"/>
    <col min="6483" max="6483" width="16.375" style="74" bestFit="1" customWidth="1"/>
    <col min="6484" max="6486" width="14.5" style="74" bestFit="1" customWidth="1"/>
    <col min="6487" max="6487" width="16.75" style="74" bestFit="1" customWidth="1"/>
    <col min="6488" max="6488" width="14.5" style="74" bestFit="1" customWidth="1"/>
    <col min="6489" max="6489" width="16.375" style="74" bestFit="1" customWidth="1"/>
    <col min="6490" max="6490" width="14.5" style="74" bestFit="1" customWidth="1"/>
    <col min="6491" max="6491" width="16.75" style="74" bestFit="1" customWidth="1"/>
    <col min="6492" max="6492" width="14.5" style="74" bestFit="1" customWidth="1"/>
    <col min="6493" max="6494" width="16.375" style="74" bestFit="1" customWidth="1"/>
    <col min="6495" max="6495" width="14.5" style="74" bestFit="1" customWidth="1"/>
    <col min="6496" max="6496" width="24.875" style="74" customWidth="1"/>
    <col min="6497" max="6497" width="0" style="74" hidden="1" customWidth="1"/>
    <col min="6498" max="6498" width="22.625" style="74" bestFit="1" customWidth="1"/>
    <col min="6499" max="6499" width="25.75" style="74" bestFit="1" customWidth="1"/>
    <col min="6500" max="6500" width="26.5" style="74" bestFit="1" customWidth="1"/>
    <col min="6501" max="6501" width="24.75" style="74" bestFit="1" customWidth="1"/>
    <col min="6502" max="6502" width="25.625" style="74" bestFit="1" customWidth="1"/>
    <col min="6503" max="6503" width="20.5" style="74" bestFit="1" customWidth="1"/>
    <col min="6504" max="6504" width="27" style="74" bestFit="1" customWidth="1"/>
    <col min="6505" max="6506" width="0" style="74" hidden="1" customWidth="1"/>
    <col min="6507" max="6508" width="16.375" style="74" bestFit="1" customWidth="1"/>
    <col min="6509" max="6510" width="0" style="74" hidden="1" customWidth="1"/>
    <col min="6511" max="6511" width="14.5" style="74" bestFit="1" customWidth="1"/>
    <col min="6512" max="6564" width="0" style="74" hidden="1" customWidth="1"/>
    <col min="6565" max="6565" width="27.25" style="74" customWidth="1"/>
    <col min="6566" max="6657" width="14.375" style="74"/>
    <col min="6658" max="6658" width="103.875" style="74" customWidth="1"/>
    <col min="6659" max="6659" width="57.375" style="74" customWidth="1"/>
    <col min="6660" max="6660" width="95.125" style="74" customWidth="1"/>
    <col min="6661" max="6664" width="19.5" style="74" customWidth="1"/>
    <col min="6665" max="6665" width="21.75" style="74" customWidth="1"/>
    <col min="6666" max="6666" width="16.375" style="74" customWidth="1"/>
    <col min="6667" max="6667" width="16.75" style="74" customWidth="1"/>
    <col min="6668" max="6668" width="16.375" style="74" customWidth="1"/>
    <col min="6669" max="6669" width="14.5" style="74" customWidth="1"/>
    <col min="6670" max="6670" width="18.875" style="74" customWidth="1"/>
    <col min="6671" max="6671" width="14.5" style="74" customWidth="1"/>
    <col min="6672" max="6673" width="16.375" style="74" customWidth="1"/>
    <col min="6674" max="6674" width="14.5" style="74" customWidth="1"/>
    <col min="6675" max="6676" width="16.375" style="74" customWidth="1"/>
    <col min="6677" max="6677" width="14.5" style="74" customWidth="1"/>
    <col min="6678" max="6678" width="18.625" style="74" customWidth="1"/>
    <col min="6679" max="6679" width="14.5" style="74" customWidth="1"/>
    <col min="6680" max="6680" width="16.375" style="74" customWidth="1"/>
    <col min="6681" max="6682" width="17.625" style="74" customWidth="1"/>
    <col min="6683" max="6683" width="14.5" style="74" customWidth="1"/>
    <col min="6684" max="6684" width="22.625" style="74" customWidth="1"/>
    <col min="6685" max="6685" width="16.375" style="74" customWidth="1"/>
    <col min="6686" max="6687" width="16.375" style="74" bestFit="1" customWidth="1"/>
    <col min="6688" max="6688" width="20.5" style="74" bestFit="1" customWidth="1"/>
    <col min="6689" max="6691" width="16.375" style="74" bestFit="1" customWidth="1"/>
    <col min="6692" max="6692" width="19.5" style="74" bestFit="1" customWidth="1"/>
    <col min="6693" max="6693" width="21.125" style="74" bestFit="1" customWidth="1"/>
    <col min="6694" max="6694" width="20.75" style="74" bestFit="1" customWidth="1"/>
    <col min="6695" max="6698" width="16.375" style="74" bestFit="1" customWidth="1"/>
    <col min="6699" max="6699" width="20.5" style="74" bestFit="1" customWidth="1"/>
    <col min="6700" max="6700" width="16.75" style="74" bestFit="1" customWidth="1"/>
    <col min="6701" max="6701" width="14.5" style="74" bestFit="1" customWidth="1"/>
    <col min="6702" max="6702" width="16.375" style="74" bestFit="1" customWidth="1"/>
    <col min="6703" max="6703" width="17.625" style="74" bestFit="1" customWidth="1"/>
    <col min="6704" max="6704" width="22.375" style="74" bestFit="1" customWidth="1"/>
    <col min="6705" max="6713" width="16.375" style="74" bestFit="1" customWidth="1"/>
    <col min="6714" max="6714" width="19.5" style="74" bestFit="1" customWidth="1"/>
    <col min="6715" max="6717" width="16.375" style="74" bestFit="1" customWidth="1"/>
    <col min="6718" max="6718" width="20.75" style="74" bestFit="1" customWidth="1"/>
    <col min="6719" max="6719" width="14.5" style="74" bestFit="1" customWidth="1"/>
    <col min="6720" max="6720" width="18.875" style="74" bestFit="1" customWidth="1"/>
    <col min="6721" max="6721" width="16.375" style="74" bestFit="1" customWidth="1"/>
    <col min="6722" max="6722" width="16.75" style="74" bestFit="1" customWidth="1"/>
    <col min="6723" max="6723" width="18" style="74" bestFit="1" customWidth="1"/>
    <col min="6724" max="6724" width="14.5" style="74" bestFit="1" customWidth="1"/>
    <col min="6725" max="6725" width="15.125" style="74" bestFit="1" customWidth="1"/>
    <col min="6726" max="6727" width="16.375" style="74" bestFit="1" customWidth="1"/>
    <col min="6728" max="6728" width="18.625" style="74" bestFit="1" customWidth="1"/>
    <col min="6729" max="6729" width="16.375" style="74" bestFit="1" customWidth="1"/>
    <col min="6730" max="6730" width="17.625" style="74" bestFit="1" customWidth="1"/>
    <col min="6731" max="6732" width="16.375" style="74" bestFit="1" customWidth="1"/>
    <col min="6733" max="6733" width="22.625" style="74" bestFit="1" customWidth="1"/>
    <col min="6734" max="6734" width="18.875" style="74" bestFit="1" customWidth="1"/>
    <col min="6735" max="6735" width="18.625" style="74" bestFit="1" customWidth="1"/>
    <col min="6736" max="6736" width="16.375" style="74" bestFit="1" customWidth="1"/>
    <col min="6737" max="6738" width="14.5" style="74" bestFit="1" customWidth="1"/>
    <col min="6739" max="6739" width="16.375" style="74" bestFit="1" customWidth="1"/>
    <col min="6740" max="6742" width="14.5" style="74" bestFit="1" customWidth="1"/>
    <col min="6743" max="6743" width="16.75" style="74" bestFit="1" customWidth="1"/>
    <col min="6744" max="6744" width="14.5" style="74" bestFit="1" customWidth="1"/>
    <col min="6745" max="6745" width="16.375" style="74" bestFit="1" customWidth="1"/>
    <col min="6746" max="6746" width="14.5" style="74" bestFit="1" customWidth="1"/>
    <col min="6747" max="6747" width="16.75" style="74" bestFit="1" customWidth="1"/>
    <col min="6748" max="6748" width="14.5" style="74" bestFit="1" customWidth="1"/>
    <col min="6749" max="6750" width="16.375" style="74" bestFit="1" customWidth="1"/>
    <col min="6751" max="6751" width="14.5" style="74" bestFit="1" customWidth="1"/>
    <col min="6752" max="6752" width="24.875" style="74" customWidth="1"/>
    <col min="6753" max="6753" width="0" style="74" hidden="1" customWidth="1"/>
    <col min="6754" max="6754" width="22.625" style="74" bestFit="1" customWidth="1"/>
    <col min="6755" max="6755" width="25.75" style="74" bestFit="1" customWidth="1"/>
    <col min="6756" max="6756" width="26.5" style="74" bestFit="1" customWidth="1"/>
    <col min="6757" max="6757" width="24.75" style="74" bestFit="1" customWidth="1"/>
    <col min="6758" max="6758" width="25.625" style="74" bestFit="1" customWidth="1"/>
    <col min="6759" max="6759" width="20.5" style="74" bestFit="1" customWidth="1"/>
    <col min="6760" max="6760" width="27" style="74" bestFit="1" customWidth="1"/>
    <col min="6761" max="6762" width="0" style="74" hidden="1" customWidth="1"/>
    <col min="6763" max="6764" width="16.375" style="74" bestFit="1" customWidth="1"/>
    <col min="6765" max="6766" width="0" style="74" hidden="1" customWidth="1"/>
    <col min="6767" max="6767" width="14.5" style="74" bestFit="1" customWidth="1"/>
    <col min="6768" max="6820" width="0" style="74" hidden="1" customWidth="1"/>
    <col min="6821" max="6821" width="27.25" style="74" customWidth="1"/>
    <col min="6822" max="6913" width="14.375" style="74"/>
    <col min="6914" max="6914" width="103.875" style="74" customWidth="1"/>
    <col min="6915" max="6915" width="57.375" style="74" customWidth="1"/>
    <col min="6916" max="6916" width="95.125" style="74" customWidth="1"/>
    <col min="6917" max="6920" width="19.5" style="74" customWidth="1"/>
    <col min="6921" max="6921" width="21.75" style="74" customWidth="1"/>
    <col min="6922" max="6922" width="16.375" style="74" customWidth="1"/>
    <col min="6923" max="6923" width="16.75" style="74" customWidth="1"/>
    <col min="6924" max="6924" width="16.375" style="74" customWidth="1"/>
    <col min="6925" max="6925" width="14.5" style="74" customWidth="1"/>
    <col min="6926" max="6926" width="18.875" style="74" customWidth="1"/>
    <col min="6927" max="6927" width="14.5" style="74" customWidth="1"/>
    <col min="6928" max="6929" width="16.375" style="74" customWidth="1"/>
    <col min="6930" max="6930" width="14.5" style="74" customWidth="1"/>
    <col min="6931" max="6932" width="16.375" style="74" customWidth="1"/>
    <col min="6933" max="6933" width="14.5" style="74" customWidth="1"/>
    <col min="6934" max="6934" width="18.625" style="74" customWidth="1"/>
    <col min="6935" max="6935" width="14.5" style="74" customWidth="1"/>
    <col min="6936" max="6936" width="16.375" style="74" customWidth="1"/>
    <col min="6937" max="6938" width="17.625" style="74" customWidth="1"/>
    <col min="6939" max="6939" width="14.5" style="74" customWidth="1"/>
    <col min="6940" max="6940" width="22.625" style="74" customWidth="1"/>
    <col min="6941" max="6941" width="16.375" style="74" customWidth="1"/>
    <col min="6942" max="6943" width="16.375" style="74" bestFit="1" customWidth="1"/>
    <col min="6944" max="6944" width="20.5" style="74" bestFit="1" customWidth="1"/>
    <col min="6945" max="6947" width="16.375" style="74" bestFit="1" customWidth="1"/>
    <col min="6948" max="6948" width="19.5" style="74" bestFit="1" customWidth="1"/>
    <col min="6949" max="6949" width="21.125" style="74" bestFit="1" customWidth="1"/>
    <col min="6950" max="6950" width="20.75" style="74" bestFit="1" customWidth="1"/>
    <col min="6951" max="6954" width="16.375" style="74" bestFit="1" customWidth="1"/>
    <col min="6955" max="6955" width="20.5" style="74" bestFit="1" customWidth="1"/>
    <col min="6956" max="6956" width="16.75" style="74" bestFit="1" customWidth="1"/>
    <col min="6957" max="6957" width="14.5" style="74" bestFit="1" customWidth="1"/>
    <col min="6958" max="6958" width="16.375" style="74" bestFit="1" customWidth="1"/>
    <col min="6959" max="6959" width="17.625" style="74" bestFit="1" customWidth="1"/>
    <col min="6960" max="6960" width="22.375" style="74" bestFit="1" customWidth="1"/>
    <col min="6961" max="6969" width="16.375" style="74" bestFit="1" customWidth="1"/>
    <col min="6970" max="6970" width="19.5" style="74" bestFit="1" customWidth="1"/>
    <col min="6971" max="6973" width="16.375" style="74" bestFit="1" customWidth="1"/>
    <col min="6974" max="6974" width="20.75" style="74" bestFit="1" customWidth="1"/>
    <col min="6975" max="6975" width="14.5" style="74" bestFit="1" customWidth="1"/>
    <col min="6976" max="6976" width="18.875" style="74" bestFit="1" customWidth="1"/>
    <col min="6977" max="6977" width="16.375" style="74" bestFit="1" customWidth="1"/>
    <col min="6978" max="6978" width="16.75" style="74" bestFit="1" customWidth="1"/>
    <col min="6979" max="6979" width="18" style="74" bestFit="1" customWidth="1"/>
    <col min="6980" max="6980" width="14.5" style="74" bestFit="1" customWidth="1"/>
    <col min="6981" max="6981" width="15.125" style="74" bestFit="1" customWidth="1"/>
    <col min="6982" max="6983" width="16.375" style="74" bestFit="1" customWidth="1"/>
    <col min="6984" max="6984" width="18.625" style="74" bestFit="1" customWidth="1"/>
    <col min="6985" max="6985" width="16.375" style="74" bestFit="1" customWidth="1"/>
    <col min="6986" max="6986" width="17.625" style="74" bestFit="1" customWidth="1"/>
    <col min="6987" max="6988" width="16.375" style="74" bestFit="1" customWidth="1"/>
    <col min="6989" max="6989" width="22.625" style="74" bestFit="1" customWidth="1"/>
    <col min="6990" max="6990" width="18.875" style="74" bestFit="1" customWidth="1"/>
    <col min="6991" max="6991" width="18.625" style="74" bestFit="1" customWidth="1"/>
    <col min="6992" max="6992" width="16.375" style="74" bestFit="1" customWidth="1"/>
    <col min="6993" max="6994" width="14.5" style="74" bestFit="1" customWidth="1"/>
    <col min="6995" max="6995" width="16.375" style="74" bestFit="1" customWidth="1"/>
    <col min="6996" max="6998" width="14.5" style="74" bestFit="1" customWidth="1"/>
    <col min="6999" max="6999" width="16.75" style="74" bestFit="1" customWidth="1"/>
    <col min="7000" max="7000" width="14.5" style="74" bestFit="1" customWidth="1"/>
    <col min="7001" max="7001" width="16.375" style="74" bestFit="1" customWidth="1"/>
    <col min="7002" max="7002" width="14.5" style="74" bestFit="1" customWidth="1"/>
    <col min="7003" max="7003" width="16.75" style="74" bestFit="1" customWidth="1"/>
    <col min="7004" max="7004" width="14.5" style="74" bestFit="1" customWidth="1"/>
    <col min="7005" max="7006" width="16.375" style="74" bestFit="1" customWidth="1"/>
    <col min="7007" max="7007" width="14.5" style="74" bestFit="1" customWidth="1"/>
    <col min="7008" max="7008" width="24.875" style="74" customWidth="1"/>
    <col min="7009" max="7009" width="0" style="74" hidden="1" customWidth="1"/>
    <col min="7010" max="7010" width="22.625" style="74" bestFit="1" customWidth="1"/>
    <col min="7011" max="7011" width="25.75" style="74" bestFit="1" customWidth="1"/>
    <col min="7012" max="7012" width="26.5" style="74" bestFit="1" customWidth="1"/>
    <col min="7013" max="7013" width="24.75" style="74" bestFit="1" customWidth="1"/>
    <col min="7014" max="7014" width="25.625" style="74" bestFit="1" customWidth="1"/>
    <col min="7015" max="7015" width="20.5" style="74" bestFit="1" customWidth="1"/>
    <col min="7016" max="7016" width="27" style="74" bestFit="1" customWidth="1"/>
    <col min="7017" max="7018" width="0" style="74" hidden="1" customWidth="1"/>
    <col min="7019" max="7020" width="16.375" style="74" bestFit="1" customWidth="1"/>
    <col min="7021" max="7022" width="0" style="74" hidden="1" customWidth="1"/>
    <col min="7023" max="7023" width="14.5" style="74" bestFit="1" customWidth="1"/>
    <col min="7024" max="7076" width="0" style="74" hidden="1" customWidth="1"/>
    <col min="7077" max="7077" width="27.25" style="74" customWidth="1"/>
    <col min="7078" max="7169" width="14.375" style="74"/>
    <col min="7170" max="7170" width="103.875" style="74" customWidth="1"/>
    <col min="7171" max="7171" width="57.375" style="74" customWidth="1"/>
    <col min="7172" max="7172" width="95.125" style="74" customWidth="1"/>
    <col min="7173" max="7176" width="19.5" style="74" customWidth="1"/>
    <col min="7177" max="7177" width="21.75" style="74" customWidth="1"/>
    <col min="7178" max="7178" width="16.375" style="74" customWidth="1"/>
    <col min="7179" max="7179" width="16.75" style="74" customWidth="1"/>
    <col min="7180" max="7180" width="16.375" style="74" customWidth="1"/>
    <col min="7181" max="7181" width="14.5" style="74" customWidth="1"/>
    <col min="7182" max="7182" width="18.875" style="74" customWidth="1"/>
    <col min="7183" max="7183" width="14.5" style="74" customWidth="1"/>
    <col min="7184" max="7185" width="16.375" style="74" customWidth="1"/>
    <col min="7186" max="7186" width="14.5" style="74" customWidth="1"/>
    <col min="7187" max="7188" width="16.375" style="74" customWidth="1"/>
    <col min="7189" max="7189" width="14.5" style="74" customWidth="1"/>
    <col min="7190" max="7190" width="18.625" style="74" customWidth="1"/>
    <col min="7191" max="7191" width="14.5" style="74" customWidth="1"/>
    <col min="7192" max="7192" width="16.375" style="74" customWidth="1"/>
    <col min="7193" max="7194" width="17.625" style="74" customWidth="1"/>
    <col min="7195" max="7195" width="14.5" style="74" customWidth="1"/>
    <col min="7196" max="7196" width="22.625" style="74" customWidth="1"/>
    <col min="7197" max="7197" width="16.375" style="74" customWidth="1"/>
    <col min="7198" max="7199" width="16.375" style="74" bestFit="1" customWidth="1"/>
    <col min="7200" max="7200" width="20.5" style="74" bestFit="1" customWidth="1"/>
    <col min="7201" max="7203" width="16.375" style="74" bestFit="1" customWidth="1"/>
    <col min="7204" max="7204" width="19.5" style="74" bestFit="1" customWidth="1"/>
    <col min="7205" max="7205" width="21.125" style="74" bestFit="1" customWidth="1"/>
    <col min="7206" max="7206" width="20.75" style="74" bestFit="1" customWidth="1"/>
    <col min="7207" max="7210" width="16.375" style="74" bestFit="1" customWidth="1"/>
    <col min="7211" max="7211" width="20.5" style="74" bestFit="1" customWidth="1"/>
    <col min="7212" max="7212" width="16.75" style="74" bestFit="1" customWidth="1"/>
    <col min="7213" max="7213" width="14.5" style="74" bestFit="1" customWidth="1"/>
    <col min="7214" max="7214" width="16.375" style="74" bestFit="1" customWidth="1"/>
    <col min="7215" max="7215" width="17.625" style="74" bestFit="1" customWidth="1"/>
    <col min="7216" max="7216" width="22.375" style="74" bestFit="1" customWidth="1"/>
    <col min="7217" max="7225" width="16.375" style="74" bestFit="1" customWidth="1"/>
    <col min="7226" max="7226" width="19.5" style="74" bestFit="1" customWidth="1"/>
    <col min="7227" max="7229" width="16.375" style="74" bestFit="1" customWidth="1"/>
    <col min="7230" max="7230" width="20.75" style="74" bestFit="1" customWidth="1"/>
    <col min="7231" max="7231" width="14.5" style="74" bestFit="1" customWidth="1"/>
    <col min="7232" max="7232" width="18.875" style="74" bestFit="1" customWidth="1"/>
    <col min="7233" max="7233" width="16.375" style="74" bestFit="1" customWidth="1"/>
    <col min="7234" max="7234" width="16.75" style="74" bestFit="1" customWidth="1"/>
    <col min="7235" max="7235" width="18" style="74" bestFit="1" customWidth="1"/>
    <col min="7236" max="7236" width="14.5" style="74" bestFit="1" customWidth="1"/>
    <col min="7237" max="7237" width="15.125" style="74" bestFit="1" customWidth="1"/>
    <col min="7238" max="7239" width="16.375" style="74" bestFit="1" customWidth="1"/>
    <col min="7240" max="7240" width="18.625" style="74" bestFit="1" customWidth="1"/>
    <col min="7241" max="7241" width="16.375" style="74" bestFit="1" customWidth="1"/>
    <col min="7242" max="7242" width="17.625" style="74" bestFit="1" customWidth="1"/>
    <col min="7243" max="7244" width="16.375" style="74" bestFit="1" customWidth="1"/>
    <col min="7245" max="7245" width="22.625" style="74" bestFit="1" customWidth="1"/>
    <col min="7246" max="7246" width="18.875" style="74" bestFit="1" customWidth="1"/>
    <col min="7247" max="7247" width="18.625" style="74" bestFit="1" customWidth="1"/>
    <col min="7248" max="7248" width="16.375" style="74" bestFit="1" customWidth="1"/>
    <col min="7249" max="7250" width="14.5" style="74" bestFit="1" customWidth="1"/>
    <col min="7251" max="7251" width="16.375" style="74" bestFit="1" customWidth="1"/>
    <col min="7252" max="7254" width="14.5" style="74" bestFit="1" customWidth="1"/>
    <col min="7255" max="7255" width="16.75" style="74" bestFit="1" customWidth="1"/>
    <col min="7256" max="7256" width="14.5" style="74" bestFit="1" customWidth="1"/>
    <col min="7257" max="7257" width="16.375" style="74" bestFit="1" customWidth="1"/>
    <col min="7258" max="7258" width="14.5" style="74" bestFit="1" customWidth="1"/>
    <col min="7259" max="7259" width="16.75" style="74" bestFit="1" customWidth="1"/>
    <col min="7260" max="7260" width="14.5" style="74" bestFit="1" customWidth="1"/>
    <col min="7261" max="7262" width="16.375" style="74" bestFit="1" customWidth="1"/>
    <col min="7263" max="7263" width="14.5" style="74" bestFit="1" customWidth="1"/>
    <col min="7264" max="7264" width="24.875" style="74" customWidth="1"/>
    <col min="7265" max="7265" width="0" style="74" hidden="1" customWidth="1"/>
    <col min="7266" max="7266" width="22.625" style="74" bestFit="1" customWidth="1"/>
    <col min="7267" max="7267" width="25.75" style="74" bestFit="1" customWidth="1"/>
    <col min="7268" max="7268" width="26.5" style="74" bestFit="1" customWidth="1"/>
    <col min="7269" max="7269" width="24.75" style="74" bestFit="1" customWidth="1"/>
    <col min="7270" max="7270" width="25.625" style="74" bestFit="1" customWidth="1"/>
    <col min="7271" max="7271" width="20.5" style="74" bestFit="1" customWidth="1"/>
    <col min="7272" max="7272" width="27" style="74" bestFit="1" customWidth="1"/>
    <col min="7273" max="7274" width="0" style="74" hidden="1" customWidth="1"/>
    <col min="7275" max="7276" width="16.375" style="74" bestFit="1" customWidth="1"/>
    <col min="7277" max="7278" width="0" style="74" hidden="1" customWidth="1"/>
    <col min="7279" max="7279" width="14.5" style="74" bestFit="1" customWidth="1"/>
    <col min="7280" max="7332" width="0" style="74" hidden="1" customWidth="1"/>
    <col min="7333" max="7333" width="27.25" style="74" customWidth="1"/>
    <col min="7334" max="7425" width="14.375" style="74"/>
    <col min="7426" max="7426" width="103.875" style="74" customWidth="1"/>
    <col min="7427" max="7427" width="57.375" style="74" customWidth="1"/>
    <col min="7428" max="7428" width="95.125" style="74" customWidth="1"/>
    <col min="7429" max="7432" width="19.5" style="74" customWidth="1"/>
    <col min="7433" max="7433" width="21.75" style="74" customWidth="1"/>
    <col min="7434" max="7434" width="16.375" style="74" customWidth="1"/>
    <col min="7435" max="7435" width="16.75" style="74" customWidth="1"/>
    <col min="7436" max="7436" width="16.375" style="74" customWidth="1"/>
    <col min="7437" max="7437" width="14.5" style="74" customWidth="1"/>
    <col min="7438" max="7438" width="18.875" style="74" customWidth="1"/>
    <col min="7439" max="7439" width="14.5" style="74" customWidth="1"/>
    <col min="7440" max="7441" width="16.375" style="74" customWidth="1"/>
    <col min="7442" max="7442" width="14.5" style="74" customWidth="1"/>
    <col min="7443" max="7444" width="16.375" style="74" customWidth="1"/>
    <col min="7445" max="7445" width="14.5" style="74" customWidth="1"/>
    <col min="7446" max="7446" width="18.625" style="74" customWidth="1"/>
    <col min="7447" max="7447" width="14.5" style="74" customWidth="1"/>
    <col min="7448" max="7448" width="16.375" style="74" customWidth="1"/>
    <col min="7449" max="7450" width="17.625" style="74" customWidth="1"/>
    <col min="7451" max="7451" width="14.5" style="74" customWidth="1"/>
    <col min="7452" max="7452" width="22.625" style="74" customWidth="1"/>
    <col min="7453" max="7453" width="16.375" style="74" customWidth="1"/>
    <col min="7454" max="7455" width="16.375" style="74" bestFit="1" customWidth="1"/>
    <col min="7456" max="7456" width="20.5" style="74" bestFit="1" customWidth="1"/>
    <col min="7457" max="7459" width="16.375" style="74" bestFit="1" customWidth="1"/>
    <col min="7460" max="7460" width="19.5" style="74" bestFit="1" customWidth="1"/>
    <col min="7461" max="7461" width="21.125" style="74" bestFit="1" customWidth="1"/>
    <col min="7462" max="7462" width="20.75" style="74" bestFit="1" customWidth="1"/>
    <col min="7463" max="7466" width="16.375" style="74" bestFit="1" customWidth="1"/>
    <col min="7467" max="7467" width="20.5" style="74" bestFit="1" customWidth="1"/>
    <col min="7468" max="7468" width="16.75" style="74" bestFit="1" customWidth="1"/>
    <col min="7469" max="7469" width="14.5" style="74" bestFit="1" customWidth="1"/>
    <col min="7470" max="7470" width="16.375" style="74" bestFit="1" customWidth="1"/>
    <col min="7471" max="7471" width="17.625" style="74" bestFit="1" customWidth="1"/>
    <col min="7472" max="7472" width="22.375" style="74" bestFit="1" customWidth="1"/>
    <col min="7473" max="7481" width="16.375" style="74" bestFit="1" customWidth="1"/>
    <col min="7482" max="7482" width="19.5" style="74" bestFit="1" customWidth="1"/>
    <col min="7483" max="7485" width="16.375" style="74" bestFit="1" customWidth="1"/>
    <col min="7486" max="7486" width="20.75" style="74" bestFit="1" customWidth="1"/>
    <col min="7487" max="7487" width="14.5" style="74" bestFit="1" customWidth="1"/>
    <col min="7488" max="7488" width="18.875" style="74" bestFit="1" customWidth="1"/>
    <col min="7489" max="7489" width="16.375" style="74" bestFit="1" customWidth="1"/>
    <col min="7490" max="7490" width="16.75" style="74" bestFit="1" customWidth="1"/>
    <col min="7491" max="7491" width="18" style="74" bestFit="1" customWidth="1"/>
    <col min="7492" max="7492" width="14.5" style="74" bestFit="1" customWidth="1"/>
    <col min="7493" max="7493" width="15.125" style="74" bestFit="1" customWidth="1"/>
    <col min="7494" max="7495" width="16.375" style="74" bestFit="1" customWidth="1"/>
    <col min="7496" max="7496" width="18.625" style="74" bestFit="1" customWidth="1"/>
    <col min="7497" max="7497" width="16.375" style="74" bestFit="1" customWidth="1"/>
    <col min="7498" max="7498" width="17.625" style="74" bestFit="1" customWidth="1"/>
    <col min="7499" max="7500" width="16.375" style="74" bestFit="1" customWidth="1"/>
    <col min="7501" max="7501" width="22.625" style="74" bestFit="1" customWidth="1"/>
    <col min="7502" max="7502" width="18.875" style="74" bestFit="1" customWidth="1"/>
    <col min="7503" max="7503" width="18.625" style="74" bestFit="1" customWidth="1"/>
    <col min="7504" max="7504" width="16.375" style="74" bestFit="1" customWidth="1"/>
    <col min="7505" max="7506" width="14.5" style="74" bestFit="1" customWidth="1"/>
    <col min="7507" max="7507" width="16.375" style="74" bestFit="1" customWidth="1"/>
    <col min="7508" max="7510" width="14.5" style="74" bestFit="1" customWidth="1"/>
    <col min="7511" max="7511" width="16.75" style="74" bestFit="1" customWidth="1"/>
    <col min="7512" max="7512" width="14.5" style="74" bestFit="1" customWidth="1"/>
    <col min="7513" max="7513" width="16.375" style="74" bestFit="1" customWidth="1"/>
    <col min="7514" max="7514" width="14.5" style="74" bestFit="1" customWidth="1"/>
    <col min="7515" max="7515" width="16.75" style="74" bestFit="1" customWidth="1"/>
    <col min="7516" max="7516" width="14.5" style="74" bestFit="1" customWidth="1"/>
    <col min="7517" max="7518" width="16.375" style="74" bestFit="1" customWidth="1"/>
    <col min="7519" max="7519" width="14.5" style="74" bestFit="1" customWidth="1"/>
    <col min="7520" max="7520" width="24.875" style="74" customWidth="1"/>
    <col min="7521" max="7521" width="0" style="74" hidden="1" customWidth="1"/>
    <col min="7522" max="7522" width="22.625" style="74" bestFit="1" customWidth="1"/>
    <col min="7523" max="7523" width="25.75" style="74" bestFit="1" customWidth="1"/>
    <col min="7524" max="7524" width="26.5" style="74" bestFit="1" customWidth="1"/>
    <col min="7525" max="7525" width="24.75" style="74" bestFit="1" customWidth="1"/>
    <col min="7526" max="7526" width="25.625" style="74" bestFit="1" customWidth="1"/>
    <col min="7527" max="7527" width="20.5" style="74" bestFit="1" customWidth="1"/>
    <col min="7528" max="7528" width="27" style="74" bestFit="1" customWidth="1"/>
    <col min="7529" max="7530" width="0" style="74" hidden="1" customWidth="1"/>
    <col min="7531" max="7532" width="16.375" style="74" bestFit="1" customWidth="1"/>
    <col min="7533" max="7534" width="0" style="74" hidden="1" customWidth="1"/>
    <col min="7535" max="7535" width="14.5" style="74" bestFit="1" customWidth="1"/>
    <col min="7536" max="7588" width="0" style="74" hidden="1" customWidth="1"/>
    <col min="7589" max="7589" width="27.25" style="74" customWidth="1"/>
    <col min="7590" max="7681" width="14.375" style="74"/>
    <col min="7682" max="7682" width="103.875" style="74" customWidth="1"/>
    <col min="7683" max="7683" width="57.375" style="74" customWidth="1"/>
    <col min="7684" max="7684" width="95.125" style="74" customWidth="1"/>
    <col min="7685" max="7688" width="19.5" style="74" customWidth="1"/>
    <col min="7689" max="7689" width="21.75" style="74" customWidth="1"/>
    <col min="7690" max="7690" width="16.375" style="74" customWidth="1"/>
    <col min="7691" max="7691" width="16.75" style="74" customWidth="1"/>
    <col min="7692" max="7692" width="16.375" style="74" customWidth="1"/>
    <col min="7693" max="7693" width="14.5" style="74" customWidth="1"/>
    <col min="7694" max="7694" width="18.875" style="74" customWidth="1"/>
    <col min="7695" max="7695" width="14.5" style="74" customWidth="1"/>
    <col min="7696" max="7697" width="16.375" style="74" customWidth="1"/>
    <col min="7698" max="7698" width="14.5" style="74" customWidth="1"/>
    <col min="7699" max="7700" width="16.375" style="74" customWidth="1"/>
    <col min="7701" max="7701" width="14.5" style="74" customWidth="1"/>
    <col min="7702" max="7702" width="18.625" style="74" customWidth="1"/>
    <col min="7703" max="7703" width="14.5" style="74" customWidth="1"/>
    <col min="7704" max="7704" width="16.375" style="74" customWidth="1"/>
    <col min="7705" max="7706" width="17.625" style="74" customWidth="1"/>
    <col min="7707" max="7707" width="14.5" style="74" customWidth="1"/>
    <col min="7708" max="7708" width="22.625" style="74" customWidth="1"/>
    <col min="7709" max="7709" width="16.375" style="74" customWidth="1"/>
    <col min="7710" max="7711" width="16.375" style="74" bestFit="1" customWidth="1"/>
    <col min="7712" max="7712" width="20.5" style="74" bestFit="1" customWidth="1"/>
    <col min="7713" max="7715" width="16.375" style="74" bestFit="1" customWidth="1"/>
    <col min="7716" max="7716" width="19.5" style="74" bestFit="1" customWidth="1"/>
    <col min="7717" max="7717" width="21.125" style="74" bestFit="1" customWidth="1"/>
    <col min="7718" max="7718" width="20.75" style="74" bestFit="1" customWidth="1"/>
    <col min="7719" max="7722" width="16.375" style="74" bestFit="1" customWidth="1"/>
    <col min="7723" max="7723" width="20.5" style="74" bestFit="1" customWidth="1"/>
    <col min="7724" max="7724" width="16.75" style="74" bestFit="1" customWidth="1"/>
    <col min="7725" max="7725" width="14.5" style="74" bestFit="1" customWidth="1"/>
    <col min="7726" max="7726" width="16.375" style="74" bestFit="1" customWidth="1"/>
    <col min="7727" max="7727" width="17.625" style="74" bestFit="1" customWidth="1"/>
    <col min="7728" max="7728" width="22.375" style="74" bestFit="1" customWidth="1"/>
    <col min="7729" max="7737" width="16.375" style="74" bestFit="1" customWidth="1"/>
    <col min="7738" max="7738" width="19.5" style="74" bestFit="1" customWidth="1"/>
    <col min="7739" max="7741" width="16.375" style="74" bestFit="1" customWidth="1"/>
    <col min="7742" max="7742" width="20.75" style="74" bestFit="1" customWidth="1"/>
    <col min="7743" max="7743" width="14.5" style="74" bestFit="1" customWidth="1"/>
    <col min="7744" max="7744" width="18.875" style="74" bestFit="1" customWidth="1"/>
    <col min="7745" max="7745" width="16.375" style="74" bestFit="1" customWidth="1"/>
    <col min="7746" max="7746" width="16.75" style="74" bestFit="1" customWidth="1"/>
    <col min="7747" max="7747" width="18" style="74" bestFit="1" customWidth="1"/>
    <col min="7748" max="7748" width="14.5" style="74" bestFit="1" customWidth="1"/>
    <col min="7749" max="7749" width="15.125" style="74" bestFit="1" customWidth="1"/>
    <col min="7750" max="7751" width="16.375" style="74" bestFit="1" customWidth="1"/>
    <col min="7752" max="7752" width="18.625" style="74" bestFit="1" customWidth="1"/>
    <col min="7753" max="7753" width="16.375" style="74" bestFit="1" customWidth="1"/>
    <col min="7754" max="7754" width="17.625" style="74" bestFit="1" customWidth="1"/>
    <col min="7755" max="7756" width="16.375" style="74" bestFit="1" customWidth="1"/>
    <col min="7757" max="7757" width="22.625" style="74" bestFit="1" customWidth="1"/>
    <col min="7758" max="7758" width="18.875" style="74" bestFit="1" customWidth="1"/>
    <col min="7759" max="7759" width="18.625" style="74" bestFit="1" customWidth="1"/>
    <col min="7760" max="7760" width="16.375" style="74" bestFit="1" customWidth="1"/>
    <col min="7761" max="7762" width="14.5" style="74" bestFit="1" customWidth="1"/>
    <col min="7763" max="7763" width="16.375" style="74" bestFit="1" customWidth="1"/>
    <col min="7764" max="7766" width="14.5" style="74" bestFit="1" customWidth="1"/>
    <col min="7767" max="7767" width="16.75" style="74" bestFit="1" customWidth="1"/>
    <col min="7768" max="7768" width="14.5" style="74" bestFit="1" customWidth="1"/>
    <col min="7769" max="7769" width="16.375" style="74" bestFit="1" customWidth="1"/>
    <col min="7770" max="7770" width="14.5" style="74" bestFit="1" customWidth="1"/>
    <col min="7771" max="7771" width="16.75" style="74" bestFit="1" customWidth="1"/>
    <col min="7772" max="7772" width="14.5" style="74" bestFit="1" customWidth="1"/>
    <col min="7773" max="7774" width="16.375" style="74" bestFit="1" customWidth="1"/>
    <col min="7775" max="7775" width="14.5" style="74" bestFit="1" customWidth="1"/>
    <col min="7776" max="7776" width="24.875" style="74" customWidth="1"/>
    <col min="7777" max="7777" width="0" style="74" hidden="1" customWidth="1"/>
    <col min="7778" max="7778" width="22.625" style="74" bestFit="1" customWidth="1"/>
    <col min="7779" max="7779" width="25.75" style="74" bestFit="1" customWidth="1"/>
    <col min="7780" max="7780" width="26.5" style="74" bestFit="1" customWidth="1"/>
    <col min="7781" max="7781" width="24.75" style="74" bestFit="1" customWidth="1"/>
    <col min="7782" max="7782" width="25.625" style="74" bestFit="1" customWidth="1"/>
    <col min="7783" max="7783" width="20.5" style="74" bestFit="1" customWidth="1"/>
    <col min="7784" max="7784" width="27" style="74" bestFit="1" customWidth="1"/>
    <col min="7785" max="7786" width="0" style="74" hidden="1" customWidth="1"/>
    <col min="7787" max="7788" width="16.375" style="74" bestFit="1" customWidth="1"/>
    <col min="7789" max="7790" width="0" style="74" hidden="1" customWidth="1"/>
    <col min="7791" max="7791" width="14.5" style="74" bestFit="1" customWidth="1"/>
    <col min="7792" max="7844" width="0" style="74" hidden="1" customWidth="1"/>
    <col min="7845" max="7845" width="27.25" style="74" customWidth="1"/>
    <col min="7846" max="7937" width="14.375" style="74"/>
    <col min="7938" max="7938" width="103.875" style="74" customWidth="1"/>
    <col min="7939" max="7939" width="57.375" style="74" customWidth="1"/>
    <col min="7940" max="7940" width="95.125" style="74" customWidth="1"/>
    <col min="7941" max="7944" width="19.5" style="74" customWidth="1"/>
    <col min="7945" max="7945" width="21.75" style="74" customWidth="1"/>
    <col min="7946" max="7946" width="16.375" style="74" customWidth="1"/>
    <col min="7947" max="7947" width="16.75" style="74" customWidth="1"/>
    <col min="7948" max="7948" width="16.375" style="74" customWidth="1"/>
    <col min="7949" max="7949" width="14.5" style="74" customWidth="1"/>
    <col min="7950" max="7950" width="18.875" style="74" customWidth="1"/>
    <col min="7951" max="7951" width="14.5" style="74" customWidth="1"/>
    <col min="7952" max="7953" width="16.375" style="74" customWidth="1"/>
    <col min="7954" max="7954" width="14.5" style="74" customWidth="1"/>
    <col min="7955" max="7956" width="16.375" style="74" customWidth="1"/>
    <col min="7957" max="7957" width="14.5" style="74" customWidth="1"/>
    <col min="7958" max="7958" width="18.625" style="74" customWidth="1"/>
    <col min="7959" max="7959" width="14.5" style="74" customWidth="1"/>
    <col min="7960" max="7960" width="16.375" style="74" customWidth="1"/>
    <col min="7961" max="7962" width="17.625" style="74" customWidth="1"/>
    <col min="7963" max="7963" width="14.5" style="74" customWidth="1"/>
    <col min="7964" max="7964" width="22.625" style="74" customWidth="1"/>
    <col min="7965" max="7965" width="16.375" style="74" customWidth="1"/>
    <col min="7966" max="7967" width="16.375" style="74" bestFit="1" customWidth="1"/>
    <col min="7968" max="7968" width="20.5" style="74" bestFit="1" customWidth="1"/>
    <col min="7969" max="7971" width="16.375" style="74" bestFit="1" customWidth="1"/>
    <col min="7972" max="7972" width="19.5" style="74" bestFit="1" customWidth="1"/>
    <col min="7973" max="7973" width="21.125" style="74" bestFit="1" customWidth="1"/>
    <col min="7974" max="7974" width="20.75" style="74" bestFit="1" customWidth="1"/>
    <col min="7975" max="7978" width="16.375" style="74" bestFit="1" customWidth="1"/>
    <col min="7979" max="7979" width="20.5" style="74" bestFit="1" customWidth="1"/>
    <col min="7980" max="7980" width="16.75" style="74" bestFit="1" customWidth="1"/>
    <col min="7981" max="7981" width="14.5" style="74" bestFit="1" customWidth="1"/>
    <col min="7982" max="7982" width="16.375" style="74" bestFit="1" customWidth="1"/>
    <col min="7983" max="7983" width="17.625" style="74" bestFit="1" customWidth="1"/>
    <col min="7984" max="7984" width="22.375" style="74" bestFit="1" customWidth="1"/>
    <col min="7985" max="7993" width="16.375" style="74" bestFit="1" customWidth="1"/>
    <col min="7994" max="7994" width="19.5" style="74" bestFit="1" customWidth="1"/>
    <col min="7995" max="7997" width="16.375" style="74" bestFit="1" customWidth="1"/>
    <col min="7998" max="7998" width="20.75" style="74" bestFit="1" customWidth="1"/>
    <col min="7999" max="7999" width="14.5" style="74" bestFit="1" customWidth="1"/>
    <col min="8000" max="8000" width="18.875" style="74" bestFit="1" customWidth="1"/>
    <col min="8001" max="8001" width="16.375" style="74" bestFit="1" customWidth="1"/>
    <col min="8002" max="8002" width="16.75" style="74" bestFit="1" customWidth="1"/>
    <col min="8003" max="8003" width="18" style="74" bestFit="1" customWidth="1"/>
    <col min="8004" max="8004" width="14.5" style="74" bestFit="1" customWidth="1"/>
    <col min="8005" max="8005" width="15.125" style="74" bestFit="1" customWidth="1"/>
    <col min="8006" max="8007" width="16.375" style="74" bestFit="1" customWidth="1"/>
    <col min="8008" max="8008" width="18.625" style="74" bestFit="1" customWidth="1"/>
    <col min="8009" max="8009" width="16.375" style="74" bestFit="1" customWidth="1"/>
    <col min="8010" max="8010" width="17.625" style="74" bestFit="1" customWidth="1"/>
    <col min="8011" max="8012" width="16.375" style="74" bestFit="1" customWidth="1"/>
    <col min="8013" max="8013" width="22.625" style="74" bestFit="1" customWidth="1"/>
    <col min="8014" max="8014" width="18.875" style="74" bestFit="1" customWidth="1"/>
    <col min="8015" max="8015" width="18.625" style="74" bestFit="1" customWidth="1"/>
    <col min="8016" max="8016" width="16.375" style="74" bestFit="1" customWidth="1"/>
    <col min="8017" max="8018" width="14.5" style="74" bestFit="1" customWidth="1"/>
    <col min="8019" max="8019" width="16.375" style="74" bestFit="1" customWidth="1"/>
    <col min="8020" max="8022" width="14.5" style="74" bestFit="1" customWidth="1"/>
    <col min="8023" max="8023" width="16.75" style="74" bestFit="1" customWidth="1"/>
    <col min="8024" max="8024" width="14.5" style="74" bestFit="1" customWidth="1"/>
    <col min="8025" max="8025" width="16.375" style="74" bestFit="1" customWidth="1"/>
    <col min="8026" max="8026" width="14.5" style="74" bestFit="1" customWidth="1"/>
    <col min="8027" max="8027" width="16.75" style="74" bestFit="1" customWidth="1"/>
    <col min="8028" max="8028" width="14.5" style="74" bestFit="1" customWidth="1"/>
    <col min="8029" max="8030" width="16.375" style="74" bestFit="1" customWidth="1"/>
    <col min="8031" max="8031" width="14.5" style="74" bestFit="1" customWidth="1"/>
    <col min="8032" max="8032" width="24.875" style="74" customWidth="1"/>
    <col min="8033" max="8033" width="0" style="74" hidden="1" customWidth="1"/>
    <col min="8034" max="8034" width="22.625" style="74" bestFit="1" customWidth="1"/>
    <col min="8035" max="8035" width="25.75" style="74" bestFit="1" customWidth="1"/>
    <col min="8036" max="8036" width="26.5" style="74" bestFit="1" customWidth="1"/>
    <col min="8037" max="8037" width="24.75" style="74" bestFit="1" customWidth="1"/>
    <col min="8038" max="8038" width="25.625" style="74" bestFit="1" customWidth="1"/>
    <col min="8039" max="8039" width="20.5" style="74" bestFit="1" customWidth="1"/>
    <col min="8040" max="8040" width="27" style="74" bestFit="1" customWidth="1"/>
    <col min="8041" max="8042" width="0" style="74" hidden="1" customWidth="1"/>
    <col min="8043" max="8044" width="16.375" style="74" bestFit="1" customWidth="1"/>
    <col min="8045" max="8046" width="0" style="74" hidden="1" customWidth="1"/>
    <col min="8047" max="8047" width="14.5" style="74" bestFit="1" customWidth="1"/>
    <col min="8048" max="8100" width="0" style="74" hidden="1" customWidth="1"/>
    <col min="8101" max="8101" width="27.25" style="74" customWidth="1"/>
    <col min="8102" max="8193" width="14.375" style="74"/>
    <col min="8194" max="8194" width="103.875" style="74" customWidth="1"/>
    <col min="8195" max="8195" width="57.375" style="74" customWidth="1"/>
    <col min="8196" max="8196" width="95.125" style="74" customWidth="1"/>
    <col min="8197" max="8200" width="19.5" style="74" customWidth="1"/>
    <col min="8201" max="8201" width="21.75" style="74" customWidth="1"/>
    <col min="8202" max="8202" width="16.375" style="74" customWidth="1"/>
    <col min="8203" max="8203" width="16.75" style="74" customWidth="1"/>
    <col min="8204" max="8204" width="16.375" style="74" customWidth="1"/>
    <col min="8205" max="8205" width="14.5" style="74" customWidth="1"/>
    <col min="8206" max="8206" width="18.875" style="74" customWidth="1"/>
    <col min="8207" max="8207" width="14.5" style="74" customWidth="1"/>
    <col min="8208" max="8209" width="16.375" style="74" customWidth="1"/>
    <col min="8210" max="8210" width="14.5" style="74" customWidth="1"/>
    <col min="8211" max="8212" width="16.375" style="74" customWidth="1"/>
    <col min="8213" max="8213" width="14.5" style="74" customWidth="1"/>
    <col min="8214" max="8214" width="18.625" style="74" customWidth="1"/>
    <col min="8215" max="8215" width="14.5" style="74" customWidth="1"/>
    <col min="8216" max="8216" width="16.375" style="74" customWidth="1"/>
    <col min="8217" max="8218" width="17.625" style="74" customWidth="1"/>
    <col min="8219" max="8219" width="14.5" style="74" customWidth="1"/>
    <col min="8220" max="8220" width="22.625" style="74" customWidth="1"/>
    <col min="8221" max="8221" width="16.375" style="74" customWidth="1"/>
    <col min="8222" max="8223" width="16.375" style="74" bestFit="1" customWidth="1"/>
    <col min="8224" max="8224" width="20.5" style="74" bestFit="1" customWidth="1"/>
    <col min="8225" max="8227" width="16.375" style="74" bestFit="1" customWidth="1"/>
    <col min="8228" max="8228" width="19.5" style="74" bestFit="1" customWidth="1"/>
    <col min="8229" max="8229" width="21.125" style="74" bestFit="1" customWidth="1"/>
    <col min="8230" max="8230" width="20.75" style="74" bestFit="1" customWidth="1"/>
    <col min="8231" max="8234" width="16.375" style="74" bestFit="1" customWidth="1"/>
    <col min="8235" max="8235" width="20.5" style="74" bestFit="1" customWidth="1"/>
    <col min="8236" max="8236" width="16.75" style="74" bestFit="1" customWidth="1"/>
    <col min="8237" max="8237" width="14.5" style="74" bestFit="1" customWidth="1"/>
    <col min="8238" max="8238" width="16.375" style="74" bestFit="1" customWidth="1"/>
    <col min="8239" max="8239" width="17.625" style="74" bestFit="1" customWidth="1"/>
    <col min="8240" max="8240" width="22.375" style="74" bestFit="1" customWidth="1"/>
    <col min="8241" max="8249" width="16.375" style="74" bestFit="1" customWidth="1"/>
    <col min="8250" max="8250" width="19.5" style="74" bestFit="1" customWidth="1"/>
    <col min="8251" max="8253" width="16.375" style="74" bestFit="1" customWidth="1"/>
    <col min="8254" max="8254" width="20.75" style="74" bestFit="1" customWidth="1"/>
    <col min="8255" max="8255" width="14.5" style="74" bestFit="1" customWidth="1"/>
    <col min="8256" max="8256" width="18.875" style="74" bestFit="1" customWidth="1"/>
    <col min="8257" max="8257" width="16.375" style="74" bestFit="1" customWidth="1"/>
    <col min="8258" max="8258" width="16.75" style="74" bestFit="1" customWidth="1"/>
    <col min="8259" max="8259" width="18" style="74" bestFit="1" customWidth="1"/>
    <col min="8260" max="8260" width="14.5" style="74" bestFit="1" customWidth="1"/>
    <col min="8261" max="8261" width="15.125" style="74" bestFit="1" customWidth="1"/>
    <col min="8262" max="8263" width="16.375" style="74" bestFit="1" customWidth="1"/>
    <col min="8264" max="8264" width="18.625" style="74" bestFit="1" customWidth="1"/>
    <col min="8265" max="8265" width="16.375" style="74" bestFit="1" customWidth="1"/>
    <col min="8266" max="8266" width="17.625" style="74" bestFit="1" customWidth="1"/>
    <col min="8267" max="8268" width="16.375" style="74" bestFit="1" customWidth="1"/>
    <col min="8269" max="8269" width="22.625" style="74" bestFit="1" customWidth="1"/>
    <col min="8270" max="8270" width="18.875" style="74" bestFit="1" customWidth="1"/>
    <col min="8271" max="8271" width="18.625" style="74" bestFit="1" customWidth="1"/>
    <col min="8272" max="8272" width="16.375" style="74" bestFit="1" customWidth="1"/>
    <col min="8273" max="8274" width="14.5" style="74" bestFit="1" customWidth="1"/>
    <col min="8275" max="8275" width="16.375" style="74" bestFit="1" customWidth="1"/>
    <col min="8276" max="8278" width="14.5" style="74" bestFit="1" customWidth="1"/>
    <col min="8279" max="8279" width="16.75" style="74" bestFit="1" customWidth="1"/>
    <col min="8280" max="8280" width="14.5" style="74" bestFit="1" customWidth="1"/>
    <col min="8281" max="8281" width="16.375" style="74" bestFit="1" customWidth="1"/>
    <col min="8282" max="8282" width="14.5" style="74" bestFit="1" customWidth="1"/>
    <col min="8283" max="8283" width="16.75" style="74" bestFit="1" customWidth="1"/>
    <col min="8284" max="8284" width="14.5" style="74" bestFit="1" customWidth="1"/>
    <col min="8285" max="8286" width="16.375" style="74" bestFit="1" customWidth="1"/>
    <col min="8287" max="8287" width="14.5" style="74" bestFit="1" customWidth="1"/>
    <col min="8288" max="8288" width="24.875" style="74" customWidth="1"/>
    <col min="8289" max="8289" width="0" style="74" hidden="1" customWidth="1"/>
    <col min="8290" max="8290" width="22.625" style="74" bestFit="1" customWidth="1"/>
    <col min="8291" max="8291" width="25.75" style="74" bestFit="1" customWidth="1"/>
    <col min="8292" max="8292" width="26.5" style="74" bestFit="1" customWidth="1"/>
    <col min="8293" max="8293" width="24.75" style="74" bestFit="1" customWidth="1"/>
    <col min="8294" max="8294" width="25.625" style="74" bestFit="1" customWidth="1"/>
    <col min="8295" max="8295" width="20.5" style="74" bestFit="1" customWidth="1"/>
    <col min="8296" max="8296" width="27" style="74" bestFit="1" customWidth="1"/>
    <col min="8297" max="8298" width="0" style="74" hidden="1" customWidth="1"/>
    <col min="8299" max="8300" width="16.375" style="74" bestFit="1" customWidth="1"/>
    <col min="8301" max="8302" width="0" style="74" hidden="1" customWidth="1"/>
    <col min="8303" max="8303" width="14.5" style="74" bestFit="1" customWidth="1"/>
    <col min="8304" max="8356" width="0" style="74" hidden="1" customWidth="1"/>
    <col min="8357" max="8357" width="27.25" style="74" customWidth="1"/>
    <col min="8358" max="8449" width="14.375" style="74"/>
    <col min="8450" max="8450" width="103.875" style="74" customWidth="1"/>
    <col min="8451" max="8451" width="57.375" style="74" customWidth="1"/>
    <col min="8452" max="8452" width="95.125" style="74" customWidth="1"/>
    <col min="8453" max="8456" width="19.5" style="74" customWidth="1"/>
    <col min="8457" max="8457" width="21.75" style="74" customWidth="1"/>
    <col min="8458" max="8458" width="16.375" style="74" customWidth="1"/>
    <col min="8459" max="8459" width="16.75" style="74" customWidth="1"/>
    <col min="8460" max="8460" width="16.375" style="74" customWidth="1"/>
    <col min="8461" max="8461" width="14.5" style="74" customWidth="1"/>
    <col min="8462" max="8462" width="18.875" style="74" customWidth="1"/>
    <col min="8463" max="8463" width="14.5" style="74" customWidth="1"/>
    <col min="8464" max="8465" width="16.375" style="74" customWidth="1"/>
    <col min="8466" max="8466" width="14.5" style="74" customWidth="1"/>
    <col min="8467" max="8468" width="16.375" style="74" customWidth="1"/>
    <col min="8469" max="8469" width="14.5" style="74" customWidth="1"/>
    <col min="8470" max="8470" width="18.625" style="74" customWidth="1"/>
    <col min="8471" max="8471" width="14.5" style="74" customWidth="1"/>
    <col min="8472" max="8472" width="16.375" style="74" customWidth="1"/>
    <col min="8473" max="8474" width="17.625" style="74" customWidth="1"/>
    <col min="8475" max="8475" width="14.5" style="74" customWidth="1"/>
    <col min="8476" max="8476" width="22.625" style="74" customWidth="1"/>
    <col min="8477" max="8477" width="16.375" style="74" customWidth="1"/>
    <col min="8478" max="8479" width="16.375" style="74" bestFit="1" customWidth="1"/>
    <col min="8480" max="8480" width="20.5" style="74" bestFit="1" customWidth="1"/>
    <col min="8481" max="8483" width="16.375" style="74" bestFit="1" customWidth="1"/>
    <col min="8484" max="8484" width="19.5" style="74" bestFit="1" customWidth="1"/>
    <col min="8485" max="8485" width="21.125" style="74" bestFit="1" customWidth="1"/>
    <col min="8486" max="8486" width="20.75" style="74" bestFit="1" customWidth="1"/>
    <col min="8487" max="8490" width="16.375" style="74" bestFit="1" customWidth="1"/>
    <col min="8491" max="8491" width="20.5" style="74" bestFit="1" customWidth="1"/>
    <col min="8492" max="8492" width="16.75" style="74" bestFit="1" customWidth="1"/>
    <col min="8493" max="8493" width="14.5" style="74" bestFit="1" customWidth="1"/>
    <col min="8494" max="8494" width="16.375" style="74" bestFit="1" customWidth="1"/>
    <col min="8495" max="8495" width="17.625" style="74" bestFit="1" customWidth="1"/>
    <col min="8496" max="8496" width="22.375" style="74" bestFit="1" customWidth="1"/>
    <col min="8497" max="8505" width="16.375" style="74" bestFit="1" customWidth="1"/>
    <col min="8506" max="8506" width="19.5" style="74" bestFit="1" customWidth="1"/>
    <col min="8507" max="8509" width="16.375" style="74" bestFit="1" customWidth="1"/>
    <col min="8510" max="8510" width="20.75" style="74" bestFit="1" customWidth="1"/>
    <col min="8511" max="8511" width="14.5" style="74" bestFit="1" customWidth="1"/>
    <col min="8512" max="8512" width="18.875" style="74" bestFit="1" customWidth="1"/>
    <col min="8513" max="8513" width="16.375" style="74" bestFit="1" customWidth="1"/>
    <col min="8514" max="8514" width="16.75" style="74" bestFit="1" customWidth="1"/>
    <col min="8515" max="8515" width="18" style="74" bestFit="1" customWidth="1"/>
    <col min="8516" max="8516" width="14.5" style="74" bestFit="1" customWidth="1"/>
    <col min="8517" max="8517" width="15.125" style="74" bestFit="1" customWidth="1"/>
    <col min="8518" max="8519" width="16.375" style="74" bestFit="1" customWidth="1"/>
    <col min="8520" max="8520" width="18.625" style="74" bestFit="1" customWidth="1"/>
    <col min="8521" max="8521" width="16.375" style="74" bestFit="1" customWidth="1"/>
    <col min="8522" max="8522" width="17.625" style="74" bestFit="1" customWidth="1"/>
    <col min="8523" max="8524" width="16.375" style="74" bestFit="1" customWidth="1"/>
    <col min="8525" max="8525" width="22.625" style="74" bestFit="1" customWidth="1"/>
    <col min="8526" max="8526" width="18.875" style="74" bestFit="1" customWidth="1"/>
    <col min="8527" max="8527" width="18.625" style="74" bestFit="1" customWidth="1"/>
    <col min="8528" max="8528" width="16.375" style="74" bestFit="1" customWidth="1"/>
    <col min="8529" max="8530" width="14.5" style="74" bestFit="1" customWidth="1"/>
    <col min="8531" max="8531" width="16.375" style="74" bestFit="1" customWidth="1"/>
    <col min="8532" max="8534" width="14.5" style="74" bestFit="1" customWidth="1"/>
    <col min="8535" max="8535" width="16.75" style="74" bestFit="1" customWidth="1"/>
    <col min="8536" max="8536" width="14.5" style="74" bestFit="1" customWidth="1"/>
    <col min="8537" max="8537" width="16.375" style="74" bestFit="1" customWidth="1"/>
    <col min="8538" max="8538" width="14.5" style="74" bestFit="1" customWidth="1"/>
    <col min="8539" max="8539" width="16.75" style="74" bestFit="1" customWidth="1"/>
    <col min="8540" max="8540" width="14.5" style="74" bestFit="1" customWidth="1"/>
    <col min="8541" max="8542" width="16.375" style="74" bestFit="1" customWidth="1"/>
    <col min="8543" max="8543" width="14.5" style="74" bestFit="1" customWidth="1"/>
    <col min="8544" max="8544" width="24.875" style="74" customWidth="1"/>
    <col min="8545" max="8545" width="0" style="74" hidden="1" customWidth="1"/>
    <col min="8546" max="8546" width="22.625" style="74" bestFit="1" customWidth="1"/>
    <col min="8547" max="8547" width="25.75" style="74" bestFit="1" customWidth="1"/>
    <col min="8548" max="8548" width="26.5" style="74" bestFit="1" customWidth="1"/>
    <col min="8549" max="8549" width="24.75" style="74" bestFit="1" customWidth="1"/>
    <col min="8550" max="8550" width="25.625" style="74" bestFit="1" customWidth="1"/>
    <col min="8551" max="8551" width="20.5" style="74" bestFit="1" customWidth="1"/>
    <col min="8552" max="8552" width="27" style="74" bestFit="1" customWidth="1"/>
    <col min="8553" max="8554" width="0" style="74" hidden="1" customWidth="1"/>
    <col min="8555" max="8556" width="16.375" style="74" bestFit="1" customWidth="1"/>
    <col min="8557" max="8558" width="0" style="74" hidden="1" customWidth="1"/>
    <col min="8559" max="8559" width="14.5" style="74" bestFit="1" customWidth="1"/>
    <col min="8560" max="8612" width="0" style="74" hidden="1" customWidth="1"/>
    <col min="8613" max="8613" width="27.25" style="74" customWidth="1"/>
    <col min="8614" max="8705" width="14.375" style="74"/>
    <col min="8706" max="8706" width="103.875" style="74" customWidth="1"/>
    <col min="8707" max="8707" width="57.375" style="74" customWidth="1"/>
    <col min="8708" max="8708" width="95.125" style="74" customWidth="1"/>
    <col min="8709" max="8712" width="19.5" style="74" customWidth="1"/>
    <col min="8713" max="8713" width="21.75" style="74" customWidth="1"/>
    <col min="8714" max="8714" width="16.375" style="74" customWidth="1"/>
    <col min="8715" max="8715" width="16.75" style="74" customWidth="1"/>
    <col min="8716" max="8716" width="16.375" style="74" customWidth="1"/>
    <col min="8717" max="8717" width="14.5" style="74" customWidth="1"/>
    <col min="8718" max="8718" width="18.875" style="74" customWidth="1"/>
    <col min="8719" max="8719" width="14.5" style="74" customWidth="1"/>
    <col min="8720" max="8721" width="16.375" style="74" customWidth="1"/>
    <col min="8722" max="8722" width="14.5" style="74" customWidth="1"/>
    <col min="8723" max="8724" width="16.375" style="74" customWidth="1"/>
    <col min="8725" max="8725" width="14.5" style="74" customWidth="1"/>
    <col min="8726" max="8726" width="18.625" style="74" customWidth="1"/>
    <col min="8727" max="8727" width="14.5" style="74" customWidth="1"/>
    <col min="8728" max="8728" width="16.375" style="74" customWidth="1"/>
    <col min="8729" max="8730" width="17.625" style="74" customWidth="1"/>
    <col min="8731" max="8731" width="14.5" style="74" customWidth="1"/>
    <col min="8732" max="8732" width="22.625" style="74" customWidth="1"/>
    <col min="8733" max="8733" width="16.375" style="74" customWidth="1"/>
    <col min="8734" max="8735" width="16.375" style="74" bestFit="1" customWidth="1"/>
    <col min="8736" max="8736" width="20.5" style="74" bestFit="1" customWidth="1"/>
    <col min="8737" max="8739" width="16.375" style="74" bestFit="1" customWidth="1"/>
    <col min="8740" max="8740" width="19.5" style="74" bestFit="1" customWidth="1"/>
    <col min="8741" max="8741" width="21.125" style="74" bestFit="1" customWidth="1"/>
    <col min="8742" max="8742" width="20.75" style="74" bestFit="1" customWidth="1"/>
    <col min="8743" max="8746" width="16.375" style="74" bestFit="1" customWidth="1"/>
    <col min="8747" max="8747" width="20.5" style="74" bestFit="1" customWidth="1"/>
    <col min="8748" max="8748" width="16.75" style="74" bestFit="1" customWidth="1"/>
    <col min="8749" max="8749" width="14.5" style="74" bestFit="1" customWidth="1"/>
    <col min="8750" max="8750" width="16.375" style="74" bestFit="1" customWidth="1"/>
    <col min="8751" max="8751" width="17.625" style="74" bestFit="1" customWidth="1"/>
    <col min="8752" max="8752" width="22.375" style="74" bestFit="1" customWidth="1"/>
    <col min="8753" max="8761" width="16.375" style="74" bestFit="1" customWidth="1"/>
    <col min="8762" max="8762" width="19.5" style="74" bestFit="1" customWidth="1"/>
    <col min="8763" max="8765" width="16.375" style="74" bestFit="1" customWidth="1"/>
    <col min="8766" max="8766" width="20.75" style="74" bestFit="1" customWidth="1"/>
    <col min="8767" max="8767" width="14.5" style="74" bestFit="1" customWidth="1"/>
    <col min="8768" max="8768" width="18.875" style="74" bestFit="1" customWidth="1"/>
    <col min="8769" max="8769" width="16.375" style="74" bestFit="1" customWidth="1"/>
    <col min="8770" max="8770" width="16.75" style="74" bestFit="1" customWidth="1"/>
    <col min="8771" max="8771" width="18" style="74" bestFit="1" customWidth="1"/>
    <col min="8772" max="8772" width="14.5" style="74" bestFit="1" customWidth="1"/>
    <col min="8773" max="8773" width="15.125" style="74" bestFit="1" customWidth="1"/>
    <col min="8774" max="8775" width="16.375" style="74" bestFit="1" customWidth="1"/>
    <col min="8776" max="8776" width="18.625" style="74" bestFit="1" customWidth="1"/>
    <col min="8777" max="8777" width="16.375" style="74" bestFit="1" customWidth="1"/>
    <col min="8778" max="8778" width="17.625" style="74" bestFit="1" customWidth="1"/>
    <col min="8779" max="8780" width="16.375" style="74" bestFit="1" customWidth="1"/>
    <col min="8781" max="8781" width="22.625" style="74" bestFit="1" customWidth="1"/>
    <col min="8782" max="8782" width="18.875" style="74" bestFit="1" customWidth="1"/>
    <col min="8783" max="8783" width="18.625" style="74" bestFit="1" customWidth="1"/>
    <col min="8784" max="8784" width="16.375" style="74" bestFit="1" customWidth="1"/>
    <col min="8785" max="8786" width="14.5" style="74" bestFit="1" customWidth="1"/>
    <col min="8787" max="8787" width="16.375" style="74" bestFit="1" customWidth="1"/>
    <col min="8788" max="8790" width="14.5" style="74" bestFit="1" customWidth="1"/>
    <col min="8791" max="8791" width="16.75" style="74" bestFit="1" customWidth="1"/>
    <col min="8792" max="8792" width="14.5" style="74" bestFit="1" customWidth="1"/>
    <col min="8793" max="8793" width="16.375" style="74" bestFit="1" customWidth="1"/>
    <col min="8794" max="8794" width="14.5" style="74" bestFit="1" customWidth="1"/>
    <col min="8795" max="8795" width="16.75" style="74" bestFit="1" customWidth="1"/>
    <col min="8796" max="8796" width="14.5" style="74" bestFit="1" customWidth="1"/>
    <col min="8797" max="8798" width="16.375" style="74" bestFit="1" customWidth="1"/>
    <col min="8799" max="8799" width="14.5" style="74" bestFit="1" customWidth="1"/>
    <col min="8800" max="8800" width="24.875" style="74" customWidth="1"/>
    <col min="8801" max="8801" width="0" style="74" hidden="1" customWidth="1"/>
    <col min="8802" max="8802" width="22.625" style="74" bestFit="1" customWidth="1"/>
    <col min="8803" max="8803" width="25.75" style="74" bestFit="1" customWidth="1"/>
    <col min="8804" max="8804" width="26.5" style="74" bestFit="1" customWidth="1"/>
    <col min="8805" max="8805" width="24.75" style="74" bestFit="1" customWidth="1"/>
    <col min="8806" max="8806" width="25.625" style="74" bestFit="1" customWidth="1"/>
    <col min="8807" max="8807" width="20.5" style="74" bestFit="1" customWidth="1"/>
    <col min="8808" max="8808" width="27" style="74" bestFit="1" customWidth="1"/>
    <col min="8809" max="8810" width="0" style="74" hidden="1" customWidth="1"/>
    <col min="8811" max="8812" width="16.375" style="74" bestFit="1" customWidth="1"/>
    <col min="8813" max="8814" width="0" style="74" hidden="1" customWidth="1"/>
    <col min="8815" max="8815" width="14.5" style="74" bestFit="1" customWidth="1"/>
    <col min="8816" max="8868" width="0" style="74" hidden="1" customWidth="1"/>
    <col min="8869" max="8869" width="27.25" style="74" customWidth="1"/>
    <col min="8870" max="8961" width="14.375" style="74"/>
    <col min="8962" max="8962" width="103.875" style="74" customWidth="1"/>
    <col min="8963" max="8963" width="57.375" style="74" customWidth="1"/>
    <col min="8964" max="8964" width="95.125" style="74" customWidth="1"/>
    <col min="8965" max="8968" width="19.5" style="74" customWidth="1"/>
    <col min="8969" max="8969" width="21.75" style="74" customWidth="1"/>
    <col min="8970" max="8970" width="16.375" style="74" customWidth="1"/>
    <col min="8971" max="8971" width="16.75" style="74" customWidth="1"/>
    <col min="8972" max="8972" width="16.375" style="74" customWidth="1"/>
    <col min="8973" max="8973" width="14.5" style="74" customWidth="1"/>
    <col min="8974" max="8974" width="18.875" style="74" customWidth="1"/>
    <col min="8975" max="8975" width="14.5" style="74" customWidth="1"/>
    <col min="8976" max="8977" width="16.375" style="74" customWidth="1"/>
    <col min="8978" max="8978" width="14.5" style="74" customWidth="1"/>
    <col min="8979" max="8980" width="16.375" style="74" customWidth="1"/>
    <col min="8981" max="8981" width="14.5" style="74" customWidth="1"/>
    <col min="8982" max="8982" width="18.625" style="74" customWidth="1"/>
    <col min="8983" max="8983" width="14.5" style="74" customWidth="1"/>
    <col min="8984" max="8984" width="16.375" style="74" customWidth="1"/>
    <col min="8985" max="8986" width="17.625" style="74" customWidth="1"/>
    <col min="8987" max="8987" width="14.5" style="74" customWidth="1"/>
    <col min="8988" max="8988" width="22.625" style="74" customWidth="1"/>
    <col min="8989" max="8989" width="16.375" style="74" customWidth="1"/>
    <col min="8990" max="8991" width="16.375" style="74" bestFit="1" customWidth="1"/>
    <col min="8992" max="8992" width="20.5" style="74" bestFit="1" customWidth="1"/>
    <col min="8993" max="8995" width="16.375" style="74" bestFit="1" customWidth="1"/>
    <col min="8996" max="8996" width="19.5" style="74" bestFit="1" customWidth="1"/>
    <col min="8997" max="8997" width="21.125" style="74" bestFit="1" customWidth="1"/>
    <col min="8998" max="8998" width="20.75" style="74" bestFit="1" customWidth="1"/>
    <col min="8999" max="9002" width="16.375" style="74" bestFit="1" customWidth="1"/>
    <col min="9003" max="9003" width="20.5" style="74" bestFit="1" customWidth="1"/>
    <col min="9004" max="9004" width="16.75" style="74" bestFit="1" customWidth="1"/>
    <col min="9005" max="9005" width="14.5" style="74" bestFit="1" customWidth="1"/>
    <col min="9006" max="9006" width="16.375" style="74" bestFit="1" customWidth="1"/>
    <col min="9007" max="9007" width="17.625" style="74" bestFit="1" customWidth="1"/>
    <col min="9008" max="9008" width="22.375" style="74" bestFit="1" customWidth="1"/>
    <col min="9009" max="9017" width="16.375" style="74" bestFit="1" customWidth="1"/>
    <col min="9018" max="9018" width="19.5" style="74" bestFit="1" customWidth="1"/>
    <col min="9019" max="9021" width="16.375" style="74" bestFit="1" customWidth="1"/>
    <col min="9022" max="9022" width="20.75" style="74" bestFit="1" customWidth="1"/>
    <col min="9023" max="9023" width="14.5" style="74" bestFit="1" customWidth="1"/>
    <col min="9024" max="9024" width="18.875" style="74" bestFit="1" customWidth="1"/>
    <col min="9025" max="9025" width="16.375" style="74" bestFit="1" customWidth="1"/>
    <col min="9026" max="9026" width="16.75" style="74" bestFit="1" customWidth="1"/>
    <col min="9027" max="9027" width="18" style="74" bestFit="1" customWidth="1"/>
    <col min="9028" max="9028" width="14.5" style="74" bestFit="1" customWidth="1"/>
    <col min="9029" max="9029" width="15.125" style="74" bestFit="1" customWidth="1"/>
    <col min="9030" max="9031" width="16.375" style="74" bestFit="1" customWidth="1"/>
    <col min="9032" max="9032" width="18.625" style="74" bestFit="1" customWidth="1"/>
    <col min="9033" max="9033" width="16.375" style="74" bestFit="1" customWidth="1"/>
    <col min="9034" max="9034" width="17.625" style="74" bestFit="1" customWidth="1"/>
    <col min="9035" max="9036" width="16.375" style="74" bestFit="1" customWidth="1"/>
    <col min="9037" max="9037" width="22.625" style="74" bestFit="1" customWidth="1"/>
    <col min="9038" max="9038" width="18.875" style="74" bestFit="1" customWidth="1"/>
    <col min="9039" max="9039" width="18.625" style="74" bestFit="1" customWidth="1"/>
    <col min="9040" max="9040" width="16.375" style="74" bestFit="1" customWidth="1"/>
    <col min="9041" max="9042" width="14.5" style="74" bestFit="1" customWidth="1"/>
    <col min="9043" max="9043" width="16.375" style="74" bestFit="1" customWidth="1"/>
    <col min="9044" max="9046" width="14.5" style="74" bestFit="1" customWidth="1"/>
    <col min="9047" max="9047" width="16.75" style="74" bestFit="1" customWidth="1"/>
    <col min="9048" max="9048" width="14.5" style="74" bestFit="1" customWidth="1"/>
    <col min="9049" max="9049" width="16.375" style="74" bestFit="1" customWidth="1"/>
    <col min="9050" max="9050" width="14.5" style="74" bestFit="1" customWidth="1"/>
    <col min="9051" max="9051" width="16.75" style="74" bestFit="1" customWidth="1"/>
    <col min="9052" max="9052" width="14.5" style="74" bestFit="1" customWidth="1"/>
    <col min="9053" max="9054" width="16.375" style="74" bestFit="1" customWidth="1"/>
    <col min="9055" max="9055" width="14.5" style="74" bestFit="1" customWidth="1"/>
    <col min="9056" max="9056" width="24.875" style="74" customWidth="1"/>
    <col min="9057" max="9057" width="0" style="74" hidden="1" customWidth="1"/>
    <col min="9058" max="9058" width="22.625" style="74" bestFit="1" customWidth="1"/>
    <col min="9059" max="9059" width="25.75" style="74" bestFit="1" customWidth="1"/>
    <col min="9060" max="9060" width="26.5" style="74" bestFit="1" customWidth="1"/>
    <col min="9061" max="9061" width="24.75" style="74" bestFit="1" customWidth="1"/>
    <col min="9062" max="9062" width="25.625" style="74" bestFit="1" customWidth="1"/>
    <col min="9063" max="9063" width="20.5" style="74" bestFit="1" customWidth="1"/>
    <col min="9064" max="9064" width="27" style="74" bestFit="1" customWidth="1"/>
    <col min="9065" max="9066" width="0" style="74" hidden="1" customWidth="1"/>
    <col min="9067" max="9068" width="16.375" style="74" bestFit="1" customWidth="1"/>
    <col min="9069" max="9070" width="0" style="74" hidden="1" customWidth="1"/>
    <col min="9071" max="9071" width="14.5" style="74" bestFit="1" customWidth="1"/>
    <col min="9072" max="9124" width="0" style="74" hidden="1" customWidth="1"/>
    <col min="9125" max="9125" width="27.25" style="74" customWidth="1"/>
    <col min="9126" max="9217" width="14.375" style="74"/>
    <col min="9218" max="9218" width="103.875" style="74" customWidth="1"/>
    <col min="9219" max="9219" width="57.375" style="74" customWidth="1"/>
    <col min="9220" max="9220" width="95.125" style="74" customWidth="1"/>
    <col min="9221" max="9224" width="19.5" style="74" customWidth="1"/>
    <col min="9225" max="9225" width="21.75" style="74" customWidth="1"/>
    <col min="9226" max="9226" width="16.375" style="74" customWidth="1"/>
    <col min="9227" max="9227" width="16.75" style="74" customWidth="1"/>
    <col min="9228" max="9228" width="16.375" style="74" customWidth="1"/>
    <col min="9229" max="9229" width="14.5" style="74" customWidth="1"/>
    <col min="9230" max="9230" width="18.875" style="74" customWidth="1"/>
    <col min="9231" max="9231" width="14.5" style="74" customWidth="1"/>
    <col min="9232" max="9233" width="16.375" style="74" customWidth="1"/>
    <col min="9234" max="9234" width="14.5" style="74" customWidth="1"/>
    <col min="9235" max="9236" width="16.375" style="74" customWidth="1"/>
    <col min="9237" max="9237" width="14.5" style="74" customWidth="1"/>
    <col min="9238" max="9238" width="18.625" style="74" customWidth="1"/>
    <col min="9239" max="9239" width="14.5" style="74" customWidth="1"/>
    <col min="9240" max="9240" width="16.375" style="74" customWidth="1"/>
    <col min="9241" max="9242" width="17.625" style="74" customWidth="1"/>
    <col min="9243" max="9243" width="14.5" style="74" customWidth="1"/>
    <col min="9244" max="9244" width="22.625" style="74" customWidth="1"/>
    <col min="9245" max="9245" width="16.375" style="74" customWidth="1"/>
    <col min="9246" max="9247" width="16.375" style="74" bestFit="1" customWidth="1"/>
    <col min="9248" max="9248" width="20.5" style="74" bestFit="1" customWidth="1"/>
    <col min="9249" max="9251" width="16.375" style="74" bestFit="1" customWidth="1"/>
    <col min="9252" max="9252" width="19.5" style="74" bestFit="1" customWidth="1"/>
    <col min="9253" max="9253" width="21.125" style="74" bestFit="1" customWidth="1"/>
    <col min="9254" max="9254" width="20.75" style="74" bestFit="1" customWidth="1"/>
    <col min="9255" max="9258" width="16.375" style="74" bestFit="1" customWidth="1"/>
    <col min="9259" max="9259" width="20.5" style="74" bestFit="1" customWidth="1"/>
    <col min="9260" max="9260" width="16.75" style="74" bestFit="1" customWidth="1"/>
    <col min="9261" max="9261" width="14.5" style="74" bestFit="1" customWidth="1"/>
    <col min="9262" max="9262" width="16.375" style="74" bestFit="1" customWidth="1"/>
    <col min="9263" max="9263" width="17.625" style="74" bestFit="1" customWidth="1"/>
    <col min="9264" max="9264" width="22.375" style="74" bestFit="1" customWidth="1"/>
    <col min="9265" max="9273" width="16.375" style="74" bestFit="1" customWidth="1"/>
    <col min="9274" max="9274" width="19.5" style="74" bestFit="1" customWidth="1"/>
    <col min="9275" max="9277" width="16.375" style="74" bestFit="1" customWidth="1"/>
    <col min="9278" max="9278" width="20.75" style="74" bestFit="1" customWidth="1"/>
    <col min="9279" max="9279" width="14.5" style="74" bestFit="1" customWidth="1"/>
    <col min="9280" max="9280" width="18.875" style="74" bestFit="1" customWidth="1"/>
    <col min="9281" max="9281" width="16.375" style="74" bestFit="1" customWidth="1"/>
    <col min="9282" max="9282" width="16.75" style="74" bestFit="1" customWidth="1"/>
    <col min="9283" max="9283" width="18" style="74" bestFit="1" customWidth="1"/>
    <col min="9284" max="9284" width="14.5" style="74" bestFit="1" customWidth="1"/>
    <col min="9285" max="9285" width="15.125" style="74" bestFit="1" customWidth="1"/>
    <col min="9286" max="9287" width="16.375" style="74" bestFit="1" customWidth="1"/>
    <col min="9288" max="9288" width="18.625" style="74" bestFit="1" customWidth="1"/>
    <col min="9289" max="9289" width="16.375" style="74" bestFit="1" customWidth="1"/>
    <col min="9290" max="9290" width="17.625" style="74" bestFit="1" customWidth="1"/>
    <col min="9291" max="9292" width="16.375" style="74" bestFit="1" customWidth="1"/>
    <col min="9293" max="9293" width="22.625" style="74" bestFit="1" customWidth="1"/>
    <col min="9294" max="9294" width="18.875" style="74" bestFit="1" customWidth="1"/>
    <col min="9295" max="9295" width="18.625" style="74" bestFit="1" customWidth="1"/>
    <col min="9296" max="9296" width="16.375" style="74" bestFit="1" customWidth="1"/>
    <col min="9297" max="9298" width="14.5" style="74" bestFit="1" customWidth="1"/>
    <col min="9299" max="9299" width="16.375" style="74" bestFit="1" customWidth="1"/>
    <col min="9300" max="9302" width="14.5" style="74" bestFit="1" customWidth="1"/>
    <col min="9303" max="9303" width="16.75" style="74" bestFit="1" customWidth="1"/>
    <col min="9304" max="9304" width="14.5" style="74" bestFit="1" customWidth="1"/>
    <col min="9305" max="9305" width="16.375" style="74" bestFit="1" customWidth="1"/>
    <col min="9306" max="9306" width="14.5" style="74" bestFit="1" customWidth="1"/>
    <col min="9307" max="9307" width="16.75" style="74" bestFit="1" customWidth="1"/>
    <col min="9308" max="9308" width="14.5" style="74" bestFit="1" customWidth="1"/>
    <col min="9309" max="9310" width="16.375" style="74" bestFit="1" customWidth="1"/>
    <col min="9311" max="9311" width="14.5" style="74" bestFit="1" customWidth="1"/>
    <col min="9312" max="9312" width="24.875" style="74" customWidth="1"/>
    <col min="9313" max="9313" width="0" style="74" hidden="1" customWidth="1"/>
    <col min="9314" max="9314" width="22.625" style="74" bestFit="1" customWidth="1"/>
    <col min="9315" max="9315" width="25.75" style="74" bestFit="1" customWidth="1"/>
    <col min="9316" max="9316" width="26.5" style="74" bestFit="1" customWidth="1"/>
    <col min="9317" max="9317" width="24.75" style="74" bestFit="1" customWidth="1"/>
    <col min="9318" max="9318" width="25.625" style="74" bestFit="1" customWidth="1"/>
    <col min="9319" max="9319" width="20.5" style="74" bestFit="1" customWidth="1"/>
    <col min="9320" max="9320" width="27" style="74" bestFit="1" customWidth="1"/>
    <col min="9321" max="9322" width="0" style="74" hidden="1" customWidth="1"/>
    <col min="9323" max="9324" width="16.375" style="74" bestFit="1" customWidth="1"/>
    <col min="9325" max="9326" width="0" style="74" hidden="1" customWidth="1"/>
    <col min="9327" max="9327" width="14.5" style="74" bestFit="1" customWidth="1"/>
    <col min="9328" max="9380" width="0" style="74" hidden="1" customWidth="1"/>
    <col min="9381" max="9381" width="27.25" style="74" customWidth="1"/>
    <col min="9382" max="9473" width="14.375" style="74"/>
    <col min="9474" max="9474" width="103.875" style="74" customWidth="1"/>
    <col min="9475" max="9475" width="57.375" style="74" customWidth="1"/>
    <col min="9476" max="9476" width="95.125" style="74" customWidth="1"/>
    <col min="9477" max="9480" width="19.5" style="74" customWidth="1"/>
    <col min="9481" max="9481" width="21.75" style="74" customWidth="1"/>
    <col min="9482" max="9482" width="16.375" style="74" customWidth="1"/>
    <col min="9483" max="9483" width="16.75" style="74" customWidth="1"/>
    <col min="9484" max="9484" width="16.375" style="74" customWidth="1"/>
    <col min="9485" max="9485" width="14.5" style="74" customWidth="1"/>
    <col min="9486" max="9486" width="18.875" style="74" customWidth="1"/>
    <col min="9487" max="9487" width="14.5" style="74" customWidth="1"/>
    <col min="9488" max="9489" width="16.375" style="74" customWidth="1"/>
    <col min="9490" max="9490" width="14.5" style="74" customWidth="1"/>
    <col min="9491" max="9492" width="16.375" style="74" customWidth="1"/>
    <col min="9493" max="9493" width="14.5" style="74" customWidth="1"/>
    <col min="9494" max="9494" width="18.625" style="74" customWidth="1"/>
    <col min="9495" max="9495" width="14.5" style="74" customWidth="1"/>
    <col min="9496" max="9496" width="16.375" style="74" customWidth="1"/>
    <col min="9497" max="9498" width="17.625" style="74" customWidth="1"/>
    <col min="9499" max="9499" width="14.5" style="74" customWidth="1"/>
    <col min="9500" max="9500" width="22.625" style="74" customWidth="1"/>
    <col min="9501" max="9501" width="16.375" style="74" customWidth="1"/>
    <col min="9502" max="9503" width="16.375" style="74" bestFit="1" customWidth="1"/>
    <col min="9504" max="9504" width="20.5" style="74" bestFit="1" customWidth="1"/>
    <col min="9505" max="9507" width="16.375" style="74" bestFit="1" customWidth="1"/>
    <col min="9508" max="9508" width="19.5" style="74" bestFit="1" customWidth="1"/>
    <col min="9509" max="9509" width="21.125" style="74" bestFit="1" customWidth="1"/>
    <col min="9510" max="9510" width="20.75" style="74" bestFit="1" customWidth="1"/>
    <col min="9511" max="9514" width="16.375" style="74" bestFit="1" customWidth="1"/>
    <col min="9515" max="9515" width="20.5" style="74" bestFit="1" customWidth="1"/>
    <col min="9516" max="9516" width="16.75" style="74" bestFit="1" customWidth="1"/>
    <col min="9517" max="9517" width="14.5" style="74" bestFit="1" customWidth="1"/>
    <col min="9518" max="9518" width="16.375" style="74" bestFit="1" customWidth="1"/>
    <col min="9519" max="9519" width="17.625" style="74" bestFit="1" customWidth="1"/>
    <col min="9520" max="9520" width="22.375" style="74" bestFit="1" customWidth="1"/>
    <col min="9521" max="9529" width="16.375" style="74" bestFit="1" customWidth="1"/>
    <col min="9530" max="9530" width="19.5" style="74" bestFit="1" customWidth="1"/>
    <col min="9531" max="9533" width="16.375" style="74" bestFit="1" customWidth="1"/>
    <col min="9534" max="9534" width="20.75" style="74" bestFit="1" customWidth="1"/>
    <col min="9535" max="9535" width="14.5" style="74" bestFit="1" customWidth="1"/>
    <col min="9536" max="9536" width="18.875" style="74" bestFit="1" customWidth="1"/>
    <col min="9537" max="9537" width="16.375" style="74" bestFit="1" customWidth="1"/>
    <col min="9538" max="9538" width="16.75" style="74" bestFit="1" customWidth="1"/>
    <col min="9539" max="9539" width="18" style="74" bestFit="1" customWidth="1"/>
    <col min="9540" max="9540" width="14.5" style="74" bestFit="1" customWidth="1"/>
    <col min="9541" max="9541" width="15.125" style="74" bestFit="1" customWidth="1"/>
    <col min="9542" max="9543" width="16.375" style="74" bestFit="1" customWidth="1"/>
    <col min="9544" max="9544" width="18.625" style="74" bestFit="1" customWidth="1"/>
    <col min="9545" max="9545" width="16.375" style="74" bestFit="1" customWidth="1"/>
    <col min="9546" max="9546" width="17.625" style="74" bestFit="1" customWidth="1"/>
    <col min="9547" max="9548" width="16.375" style="74" bestFit="1" customWidth="1"/>
    <col min="9549" max="9549" width="22.625" style="74" bestFit="1" customWidth="1"/>
    <col min="9550" max="9550" width="18.875" style="74" bestFit="1" customWidth="1"/>
    <col min="9551" max="9551" width="18.625" style="74" bestFit="1" customWidth="1"/>
    <col min="9552" max="9552" width="16.375" style="74" bestFit="1" customWidth="1"/>
    <col min="9553" max="9554" width="14.5" style="74" bestFit="1" customWidth="1"/>
    <col min="9555" max="9555" width="16.375" style="74" bestFit="1" customWidth="1"/>
    <col min="9556" max="9558" width="14.5" style="74" bestFit="1" customWidth="1"/>
    <col min="9559" max="9559" width="16.75" style="74" bestFit="1" customWidth="1"/>
    <col min="9560" max="9560" width="14.5" style="74" bestFit="1" customWidth="1"/>
    <col min="9561" max="9561" width="16.375" style="74" bestFit="1" customWidth="1"/>
    <col min="9562" max="9562" width="14.5" style="74" bestFit="1" customWidth="1"/>
    <col min="9563" max="9563" width="16.75" style="74" bestFit="1" customWidth="1"/>
    <col min="9564" max="9564" width="14.5" style="74" bestFit="1" customWidth="1"/>
    <col min="9565" max="9566" width="16.375" style="74" bestFit="1" customWidth="1"/>
    <col min="9567" max="9567" width="14.5" style="74" bestFit="1" customWidth="1"/>
    <col min="9568" max="9568" width="24.875" style="74" customWidth="1"/>
    <col min="9569" max="9569" width="0" style="74" hidden="1" customWidth="1"/>
    <col min="9570" max="9570" width="22.625" style="74" bestFit="1" customWidth="1"/>
    <col min="9571" max="9571" width="25.75" style="74" bestFit="1" customWidth="1"/>
    <col min="9572" max="9572" width="26.5" style="74" bestFit="1" customWidth="1"/>
    <col min="9573" max="9573" width="24.75" style="74" bestFit="1" customWidth="1"/>
    <col min="9574" max="9574" width="25.625" style="74" bestFit="1" customWidth="1"/>
    <col min="9575" max="9575" width="20.5" style="74" bestFit="1" customWidth="1"/>
    <col min="9576" max="9576" width="27" style="74" bestFit="1" customWidth="1"/>
    <col min="9577" max="9578" width="0" style="74" hidden="1" customWidth="1"/>
    <col min="9579" max="9580" width="16.375" style="74" bestFit="1" customWidth="1"/>
    <col min="9581" max="9582" width="0" style="74" hidden="1" customWidth="1"/>
    <col min="9583" max="9583" width="14.5" style="74" bestFit="1" customWidth="1"/>
    <col min="9584" max="9636" width="0" style="74" hidden="1" customWidth="1"/>
    <col min="9637" max="9637" width="27.25" style="74" customWidth="1"/>
    <col min="9638" max="9729" width="14.375" style="74"/>
    <col min="9730" max="9730" width="103.875" style="74" customWidth="1"/>
    <col min="9731" max="9731" width="57.375" style="74" customWidth="1"/>
    <col min="9732" max="9732" width="95.125" style="74" customWidth="1"/>
    <col min="9733" max="9736" width="19.5" style="74" customWidth="1"/>
    <col min="9737" max="9737" width="21.75" style="74" customWidth="1"/>
    <col min="9738" max="9738" width="16.375" style="74" customWidth="1"/>
    <col min="9739" max="9739" width="16.75" style="74" customWidth="1"/>
    <col min="9740" max="9740" width="16.375" style="74" customWidth="1"/>
    <col min="9741" max="9741" width="14.5" style="74" customWidth="1"/>
    <col min="9742" max="9742" width="18.875" style="74" customWidth="1"/>
    <col min="9743" max="9743" width="14.5" style="74" customWidth="1"/>
    <col min="9744" max="9745" width="16.375" style="74" customWidth="1"/>
    <col min="9746" max="9746" width="14.5" style="74" customWidth="1"/>
    <col min="9747" max="9748" width="16.375" style="74" customWidth="1"/>
    <col min="9749" max="9749" width="14.5" style="74" customWidth="1"/>
    <col min="9750" max="9750" width="18.625" style="74" customWidth="1"/>
    <col min="9751" max="9751" width="14.5" style="74" customWidth="1"/>
    <col min="9752" max="9752" width="16.375" style="74" customWidth="1"/>
    <col min="9753" max="9754" width="17.625" style="74" customWidth="1"/>
    <col min="9755" max="9755" width="14.5" style="74" customWidth="1"/>
    <col min="9756" max="9756" width="22.625" style="74" customWidth="1"/>
    <col min="9757" max="9757" width="16.375" style="74" customWidth="1"/>
    <col min="9758" max="9759" width="16.375" style="74" bestFit="1" customWidth="1"/>
    <col min="9760" max="9760" width="20.5" style="74" bestFit="1" customWidth="1"/>
    <col min="9761" max="9763" width="16.375" style="74" bestFit="1" customWidth="1"/>
    <col min="9764" max="9764" width="19.5" style="74" bestFit="1" customWidth="1"/>
    <col min="9765" max="9765" width="21.125" style="74" bestFit="1" customWidth="1"/>
    <col min="9766" max="9766" width="20.75" style="74" bestFit="1" customWidth="1"/>
    <col min="9767" max="9770" width="16.375" style="74" bestFit="1" customWidth="1"/>
    <col min="9771" max="9771" width="20.5" style="74" bestFit="1" customWidth="1"/>
    <col min="9772" max="9772" width="16.75" style="74" bestFit="1" customWidth="1"/>
    <col min="9773" max="9773" width="14.5" style="74" bestFit="1" customWidth="1"/>
    <col min="9774" max="9774" width="16.375" style="74" bestFit="1" customWidth="1"/>
    <col min="9775" max="9775" width="17.625" style="74" bestFit="1" customWidth="1"/>
    <col min="9776" max="9776" width="22.375" style="74" bestFit="1" customWidth="1"/>
    <col min="9777" max="9785" width="16.375" style="74" bestFit="1" customWidth="1"/>
    <col min="9786" max="9786" width="19.5" style="74" bestFit="1" customWidth="1"/>
    <col min="9787" max="9789" width="16.375" style="74" bestFit="1" customWidth="1"/>
    <col min="9790" max="9790" width="20.75" style="74" bestFit="1" customWidth="1"/>
    <col min="9791" max="9791" width="14.5" style="74" bestFit="1" customWidth="1"/>
    <col min="9792" max="9792" width="18.875" style="74" bestFit="1" customWidth="1"/>
    <col min="9793" max="9793" width="16.375" style="74" bestFit="1" customWidth="1"/>
    <col min="9794" max="9794" width="16.75" style="74" bestFit="1" customWidth="1"/>
    <col min="9795" max="9795" width="18" style="74" bestFit="1" customWidth="1"/>
    <col min="9796" max="9796" width="14.5" style="74" bestFit="1" customWidth="1"/>
    <col min="9797" max="9797" width="15.125" style="74" bestFit="1" customWidth="1"/>
    <col min="9798" max="9799" width="16.375" style="74" bestFit="1" customWidth="1"/>
    <col min="9800" max="9800" width="18.625" style="74" bestFit="1" customWidth="1"/>
    <col min="9801" max="9801" width="16.375" style="74" bestFit="1" customWidth="1"/>
    <col min="9802" max="9802" width="17.625" style="74" bestFit="1" customWidth="1"/>
    <col min="9803" max="9804" width="16.375" style="74" bestFit="1" customWidth="1"/>
    <col min="9805" max="9805" width="22.625" style="74" bestFit="1" customWidth="1"/>
    <col min="9806" max="9806" width="18.875" style="74" bestFit="1" customWidth="1"/>
    <col min="9807" max="9807" width="18.625" style="74" bestFit="1" customWidth="1"/>
    <col min="9808" max="9808" width="16.375" style="74" bestFit="1" customWidth="1"/>
    <col min="9809" max="9810" width="14.5" style="74" bestFit="1" customWidth="1"/>
    <col min="9811" max="9811" width="16.375" style="74" bestFit="1" customWidth="1"/>
    <col min="9812" max="9814" width="14.5" style="74" bestFit="1" customWidth="1"/>
    <col min="9815" max="9815" width="16.75" style="74" bestFit="1" customWidth="1"/>
    <col min="9816" max="9816" width="14.5" style="74" bestFit="1" customWidth="1"/>
    <col min="9817" max="9817" width="16.375" style="74" bestFit="1" customWidth="1"/>
    <col min="9818" max="9818" width="14.5" style="74" bestFit="1" customWidth="1"/>
    <col min="9819" max="9819" width="16.75" style="74" bestFit="1" customWidth="1"/>
    <col min="9820" max="9820" width="14.5" style="74" bestFit="1" customWidth="1"/>
    <col min="9821" max="9822" width="16.375" style="74" bestFit="1" customWidth="1"/>
    <col min="9823" max="9823" width="14.5" style="74" bestFit="1" customWidth="1"/>
    <col min="9824" max="9824" width="24.875" style="74" customWidth="1"/>
    <col min="9825" max="9825" width="0" style="74" hidden="1" customWidth="1"/>
    <col min="9826" max="9826" width="22.625" style="74" bestFit="1" customWidth="1"/>
    <col min="9827" max="9827" width="25.75" style="74" bestFit="1" customWidth="1"/>
    <col min="9828" max="9828" width="26.5" style="74" bestFit="1" customWidth="1"/>
    <col min="9829" max="9829" width="24.75" style="74" bestFit="1" customWidth="1"/>
    <col min="9830" max="9830" width="25.625" style="74" bestFit="1" customWidth="1"/>
    <col min="9831" max="9831" width="20.5" style="74" bestFit="1" customWidth="1"/>
    <col min="9832" max="9832" width="27" style="74" bestFit="1" customWidth="1"/>
    <col min="9833" max="9834" width="0" style="74" hidden="1" customWidth="1"/>
    <col min="9835" max="9836" width="16.375" style="74" bestFit="1" customWidth="1"/>
    <col min="9837" max="9838" width="0" style="74" hidden="1" customWidth="1"/>
    <col min="9839" max="9839" width="14.5" style="74" bestFit="1" customWidth="1"/>
    <col min="9840" max="9892" width="0" style="74" hidden="1" customWidth="1"/>
    <col min="9893" max="9893" width="27.25" style="74" customWidth="1"/>
    <col min="9894" max="9985" width="14.375" style="74"/>
    <col min="9986" max="9986" width="103.875" style="74" customWidth="1"/>
    <col min="9987" max="9987" width="57.375" style="74" customWidth="1"/>
    <col min="9988" max="9988" width="95.125" style="74" customWidth="1"/>
    <col min="9989" max="9992" width="19.5" style="74" customWidth="1"/>
    <col min="9993" max="9993" width="21.75" style="74" customWidth="1"/>
    <col min="9994" max="9994" width="16.375" style="74" customWidth="1"/>
    <col min="9995" max="9995" width="16.75" style="74" customWidth="1"/>
    <col min="9996" max="9996" width="16.375" style="74" customWidth="1"/>
    <col min="9997" max="9997" width="14.5" style="74" customWidth="1"/>
    <col min="9998" max="9998" width="18.875" style="74" customWidth="1"/>
    <col min="9999" max="9999" width="14.5" style="74" customWidth="1"/>
    <col min="10000" max="10001" width="16.375" style="74" customWidth="1"/>
    <col min="10002" max="10002" width="14.5" style="74" customWidth="1"/>
    <col min="10003" max="10004" width="16.375" style="74" customWidth="1"/>
    <col min="10005" max="10005" width="14.5" style="74" customWidth="1"/>
    <col min="10006" max="10006" width="18.625" style="74" customWidth="1"/>
    <col min="10007" max="10007" width="14.5" style="74" customWidth="1"/>
    <col min="10008" max="10008" width="16.375" style="74" customWidth="1"/>
    <col min="10009" max="10010" width="17.625" style="74" customWidth="1"/>
    <col min="10011" max="10011" width="14.5" style="74" customWidth="1"/>
    <col min="10012" max="10012" width="22.625" style="74" customWidth="1"/>
    <col min="10013" max="10013" width="16.375" style="74" customWidth="1"/>
    <col min="10014" max="10015" width="16.375" style="74" bestFit="1" customWidth="1"/>
    <col min="10016" max="10016" width="20.5" style="74" bestFit="1" customWidth="1"/>
    <col min="10017" max="10019" width="16.375" style="74" bestFit="1" customWidth="1"/>
    <col min="10020" max="10020" width="19.5" style="74" bestFit="1" customWidth="1"/>
    <col min="10021" max="10021" width="21.125" style="74" bestFit="1" customWidth="1"/>
    <col min="10022" max="10022" width="20.75" style="74" bestFit="1" customWidth="1"/>
    <col min="10023" max="10026" width="16.375" style="74" bestFit="1" customWidth="1"/>
    <col min="10027" max="10027" width="20.5" style="74" bestFit="1" customWidth="1"/>
    <col min="10028" max="10028" width="16.75" style="74" bestFit="1" customWidth="1"/>
    <col min="10029" max="10029" width="14.5" style="74" bestFit="1" customWidth="1"/>
    <col min="10030" max="10030" width="16.375" style="74" bestFit="1" customWidth="1"/>
    <col min="10031" max="10031" width="17.625" style="74" bestFit="1" customWidth="1"/>
    <col min="10032" max="10032" width="22.375" style="74" bestFit="1" customWidth="1"/>
    <col min="10033" max="10041" width="16.375" style="74" bestFit="1" customWidth="1"/>
    <col min="10042" max="10042" width="19.5" style="74" bestFit="1" customWidth="1"/>
    <col min="10043" max="10045" width="16.375" style="74" bestFit="1" customWidth="1"/>
    <col min="10046" max="10046" width="20.75" style="74" bestFit="1" customWidth="1"/>
    <col min="10047" max="10047" width="14.5" style="74" bestFit="1" customWidth="1"/>
    <col min="10048" max="10048" width="18.875" style="74" bestFit="1" customWidth="1"/>
    <col min="10049" max="10049" width="16.375" style="74" bestFit="1" customWidth="1"/>
    <col min="10050" max="10050" width="16.75" style="74" bestFit="1" customWidth="1"/>
    <col min="10051" max="10051" width="18" style="74" bestFit="1" customWidth="1"/>
    <col min="10052" max="10052" width="14.5" style="74" bestFit="1" customWidth="1"/>
    <col min="10053" max="10053" width="15.125" style="74" bestFit="1" customWidth="1"/>
    <col min="10054" max="10055" width="16.375" style="74" bestFit="1" customWidth="1"/>
    <col min="10056" max="10056" width="18.625" style="74" bestFit="1" customWidth="1"/>
    <col min="10057" max="10057" width="16.375" style="74" bestFit="1" customWidth="1"/>
    <col min="10058" max="10058" width="17.625" style="74" bestFit="1" customWidth="1"/>
    <col min="10059" max="10060" width="16.375" style="74" bestFit="1" customWidth="1"/>
    <col min="10061" max="10061" width="22.625" style="74" bestFit="1" customWidth="1"/>
    <col min="10062" max="10062" width="18.875" style="74" bestFit="1" customWidth="1"/>
    <col min="10063" max="10063" width="18.625" style="74" bestFit="1" customWidth="1"/>
    <col min="10064" max="10064" width="16.375" style="74" bestFit="1" customWidth="1"/>
    <col min="10065" max="10066" width="14.5" style="74" bestFit="1" customWidth="1"/>
    <col min="10067" max="10067" width="16.375" style="74" bestFit="1" customWidth="1"/>
    <col min="10068" max="10070" width="14.5" style="74" bestFit="1" customWidth="1"/>
    <col min="10071" max="10071" width="16.75" style="74" bestFit="1" customWidth="1"/>
    <col min="10072" max="10072" width="14.5" style="74" bestFit="1" customWidth="1"/>
    <col min="10073" max="10073" width="16.375" style="74" bestFit="1" customWidth="1"/>
    <col min="10074" max="10074" width="14.5" style="74" bestFit="1" customWidth="1"/>
    <col min="10075" max="10075" width="16.75" style="74" bestFit="1" customWidth="1"/>
    <col min="10076" max="10076" width="14.5" style="74" bestFit="1" customWidth="1"/>
    <col min="10077" max="10078" width="16.375" style="74" bestFit="1" customWidth="1"/>
    <col min="10079" max="10079" width="14.5" style="74" bestFit="1" customWidth="1"/>
    <col min="10080" max="10080" width="24.875" style="74" customWidth="1"/>
    <col min="10081" max="10081" width="0" style="74" hidden="1" customWidth="1"/>
    <col min="10082" max="10082" width="22.625" style="74" bestFit="1" customWidth="1"/>
    <col min="10083" max="10083" width="25.75" style="74" bestFit="1" customWidth="1"/>
    <col min="10084" max="10084" width="26.5" style="74" bestFit="1" customWidth="1"/>
    <col min="10085" max="10085" width="24.75" style="74" bestFit="1" customWidth="1"/>
    <col min="10086" max="10086" width="25.625" style="74" bestFit="1" customWidth="1"/>
    <col min="10087" max="10087" width="20.5" style="74" bestFit="1" customWidth="1"/>
    <col min="10088" max="10088" width="27" style="74" bestFit="1" customWidth="1"/>
    <col min="10089" max="10090" width="0" style="74" hidden="1" customWidth="1"/>
    <col min="10091" max="10092" width="16.375" style="74" bestFit="1" customWidth="1"/>
    <col min="10093" max="10094" width="0" style="74" hidden="1" customWidth="1"/>
    <col min="10095" max="10095" width="14.5" style="74" bestFit="1" customWidth="1"/>
    <col min="10096" max="10148" width="0" style="74" hidden="1" customWidth="1"/>
    <col min="10149" max="10149" width="27.25" style="74" customWidth="1"/>
    <col min="10150" max="10241" width="14.375" style="74"/>
    <col min="10242" max="10242" width="103.875" style="74" customWidth="1"/>
    <col min="10243" max="10243" width="57.375" style="74" customWidth="1"/>
    <col min="10244" max="10244" width="95.125" style="74" customWidth="1"/>
    <col min="10245" max="10248" width="19.5" style="74" customWidth="1"/>
    <col min="10249" max="10249" width="21.75" style="74" customWidth="1"/>
    <col min="10250" max="10250" width="16.375" style="74" customWidth="1"/>
    <col min="10251" max="10251" width="16.75" style="74" customWidth="1"/>
    <col min="10252" max="10252" width="16.375" style="74" customWidth="1"/>
    <col min="10253" max="10253" width="14.5" style="74" customWidth="1"/>
    <col min="10254" max="10254" width="18.875" style="74" customWidth="1"/>
    <col min="10255" max="10255" width="14.5" style="74" customWidth="1"/>
    <col min="10256" max="10257" width="16.375" style="74" customWidth="1"/>
    <col min="10258" max="10258" width="14.5" style="74" customWidth="1"/>
    <col min="10259" max="10260" width="16.375" style="74" customWidth="1"/>
    <col min="10261" max="10261" width="14.5" style="74" customWidth="1"/>
    <col min="10262" max="10262" width="18.625" style="74" customWidth="1"/>
    <col min="10263" max="10263" width="14.5" style="74" customWidth="1"/>
    <col min="10264" max="10264" width="16.375" style="74" customWidth="1"/>
    <col min="10265" max="10266" width="17.625" style="74" customWidth="1"/>
    <col min="10267" max="10267" width="14.5" style="74" customWidth="1"/>
    <col min="10268" max="10268" width="22.625" style="74" customWidth="1"/>
    <col min="10269" max="10269" width="16.375" style="74" customWidth="1"/>
    <col min="10270" max="10271" width="16.375" style="74" bestFit="1" customWidth="1"/>
    <col min="10272" max="10272" width="20.5" style="74" bestFit="1" customWidth="1"/>
    <col min="10273" max="10275" width="16.375" style="74" bestFit="1" customWidth="1"/>
    <col min="10276" max="10276" width="19.5" style="74" bestFit="1" customWidth="1"/>
    <col min="10277" max="10277" width="21.125" style="74" bestFit="1" customWidth="1"/>
    <col min="10278" max="10278" width="20.75" style="74" bestFit="1" customWidth="1"/>
    <col min="10279" max="10282" width="16.375" style="74" bestFit="1" customWidth="1"/>
    <col min="10283" max="10283" width="20.5" style="74" bestFit="1" customWidth="1"/>
    <col min="10284" max="10284" width="16.75" style="74" bestFit="1" customWidth="1"/>
    <col min="10285" max="10285" width="14.5" style="74" bestFit="1" customWidth="1"/>
    <col min="10286" max="10286" width="16.375" style="74" bestFit="1" customWidth="1"/>
    <col min="10287" max="10287" width="17.625" style="74" bestFit="1" customWidth="1"/>
    <col min="10288" max="10288" width="22.375" style="74" bestFit="1" customWidth="1"/>
    <col min="10289" max="10297" width="16.375" style="74" bestFit="1" customWidth="1"/>
    <col min="10298" max="10298" width="19.5" style="74" bestFit="1" customWidth="1"/>
    <col min="10299" max="10301" width="16.375" style="74" bestFit="1" customWidth="1"/>
    <col min="10302" max="10302" width="20.75" style="74" bestFit="1" customWidth="1"/>
    <col min="10303" max="10303" width="14.5" style="74" bestFit="1" customWidth="1"/>
    <col min="10304" max="10304" width="18.875" style="74" bestFit="1" customWidth="1"/>
    <col min="10305" max="10305" width="16.375" style="74" bestFit="1" customWidth="1"/>
    <col min="10306" max="10306" width="16.75" style="74" bestFit="1" customWidth="1"/>
    <col min="10307" max="10307" width="18" style="74" bestFit="1" customWidth="1"/>
    <col min="10308" max="10308" width="14.5" style="74" bestFit="1" customWidth="1"/>
    <col min="10309" max="10309" width="15.125" style="74" bestFit="1" customWidth="1"/>
    <col min="10310" max="10311" width="16.375" style="74" bestFit="1" customWidth="1"/>
    <col min="10312" max="10312" width="18.625" style="74" bestFit="1" customWidth="1"/>
    <col min="10313" max="10313" width="16.375" style="74" bestFit="1" customWidth="1"/>
    <col min="10314" max="10314" width="17.625" style="74" bestFit="1" customWidth="1"/>
    <col min="10315" max="10316" width="16.375" style="74" bestFit="1" customWidth="1"/>
    <col min="10317" max="10317" width="22.625" style="74" bestFit="1" customWidth="1"/>
    <col min="10318" max="10318" width="18.875" style="74" bestFit="1" customWidth="1"/>
    <col min="10319" max="10319" width="18.625" style="74" bestFit="1" customWidth="1"/>
    <col min="10320" max="10320" width="16.375" style="74" bestFit="1" customWidth="1"/>
    <col min="10321" max="10322" width="14.5" style="74" bestFit="1" customWidth="1"/>
    <col min="10323" max="10323" width="16.375" style="74" bestFit="1" customWidth="1"/>
    <col min="10324" max="10326" width="14.5" style="74" bestFit="1" customWidth="1"/>
    <col min="10327" max="10327" width="16.75" style="74" bestFit="1" customWidth="1"/>
    <col min="10328" max="10328" width="14.5" style="74" bestFit="1" customWidth="1"/>
    <col min="10329" max="10329" width="16.375" style="74" bestFit="1" customWidth="1"/>
    <col min="10330" max="10330" width="14.5" style="74" bestFit="1" customWidth="1"/>
    <col min="10331" max="10331" width="16.75" style="74" bestFit="1" customWidth="1"/>
    <col min="10332" max="10332" width="14.5" style="74" bestFit="1" customWidth="1"/>
    <col min="10333" max="10334" width="16.375" style="74" bestFit="1" customWidth="1"/>
    <col min="10335" max="10335" width="14.5" style="74" bestFit="1" customWidth="1"/>
    <col min="10336" max="10336" width="24.875" style="74" customWidth="1"/>
    <col min="10337" max="10337" width="0" style="74" hidden="1" customWidth="1"/>
    <col min="10338" max="10338" width="22.625" style="74" bestFit="1" customWidth="1"/>
    <col min="10339" max="10339" width="25.75" style="74" bestFit="1" customWidth="1"/>
    <col min="10340" max="10340" width="26.5" style="74" bestFit="1" customWidth="1"/>
    <col min="10341" max="10341" width="24.75" style="74" bestFit="1" customWidth="1"/>
    <col min="10342" max="10342" width="25.625" style="74" bestFit="1" customWidth="1"/>
    <col min="10343" max="10343" width="20.5" style="74" bestFit="1" customWidth="1"/>
    <col min="10344" max="10344" width="27" style="74" bestFit="1" customWidth="1"/>
    <col min="10345" max="10346" width="0" style="74" hidden="1" customWidth="1"/>
    <col min="10347" max="10348" width="16.375" style="74" bestFit="1" customWidth="1"/>
    <col min="10349" max="10350" width="0" style="74" hidden="1" customWidth="1"/>
    <col min="10351" max="10351" width="14.5" style="74" bestFit="1" customWidth="1"/>
    <col min="10352" max="10404" width="0" style="74" hidden="1" customWidth="1"/>
    <col min="10405" max="10405" width="27.25" style="74" customWidth="1"/>
    <col min="10406" max="10497" width="14.375" style="74"/>
    <col min="10498" max="10498" width="103.875" style="74" customWidth="1"/>
    <col min="10499" max="10499" width="57.375" style="74" customWidth="1"/>
    <col min="10500" max="10500" width="95.125" style="74" customWidth="1"/>
    <col min="10501" max="10504" width="19.5" style="74" customWidth="1"/>
    <col min="10505" max="10505" width="21.75" style="74" customWidth="1"/>
    <col min="10506" max="10506" width="16.375" style="74" customWidth="1"/>
    <col min="10507" max="10507" width="16.75" style="74" customWidth="1"/>
    <col min="10508" max="10508" width="16.375" style="74" customWidth="1"/>
    <col min="10509" max="10509" width="14.5" style="74" customWidth="1"/>
    <col min="10510" max="10510" width="18.875" style="74" customWidth="1"/>
    <col min="10511" max="10511" width="14.5" style="74" customWidth="1"/>
    <col min="10512" max="10513" width="16.375" style="74" customWidth="1"/>
    <col min="10514" max="10514" width="14.5" style="74" customWidth="1"/>
    <col min="10515" max="10516" width="16.375" style="74" customWidth="1"/>
    <col min="10517" max="10517" width="14.5" style="74" customWidth="1"/>
    <col min="10518" max="10518" width="18.625" style="74" customWidth="1"/>
    <col min="10519" max="10519" width="14.5" style="74" customWidth="1"/>
    <col min="10520" max="10520" width="16.375" style="74" customWidth="1"/>
    <col min="10521" max="10522" width="17.625" style="74" customWidth="1"/>
    <col min="10523" max="10523" width="14.5" style="74" customWidth="1"/>
    <col min="10524" max="10524" width="22.625" style="74" customWidth="1"/>
    <col min="10525" max="10525" width="16.375" style="74" customWidth="1"/>
    <col min="10526" max="10527" width="16.375" style="74" bestFit="1" customWidth="1"/>
    <col min="10528" max="10528" width="20.5" style="74" bestFit="1" customWidth="1"/>
    <col min="10529" max="10531" width="16.375" style="74" bestFit="1" customWidth="1"/>
    <col min="10532" max="10532" width="19.5" style="74" bestFit="1" customWidth="1"/>
    <col min="10533" max="10533" width="21.125" style="74" bestFit="1" customWidth="1"/>
    <col min="10534" max="10534" width="20.75" style="74" bestFit="1" customWidth="1"/>
    <col min="10535" max="10538" width="16.375" style="74" bestFit="1" customWidth="1"/>
    <col min="10539" max="10539" width="20.5" style="74" bestFit="1" customWidth="1"/>
    <col min="10540" max="10540" width="16.75" style="74" bestFit="1" customWidth="1"/>
    <col min="10541" max="10541" width="14.5" style="74" bestFit="1" customWidth="1"/>
    <col min="10542" max="10542" width="16.375" style="74" bestFit="1" customWidth="1"/>
    <col min="10543" max="10543" width="17.625" style="74" bestFit="1" customWidth="1"/>
    <col min="10544" max="10544" width="22.375" style="74" bestFit="1" customWidth="1"/>
    <col min="10545" max="10553" width="16.375" style="74" bestFit="1" customWidth="1"/>
    <col min="10554" max="10554" width="19.5" style="74" bestFit="1" customWidth="1"/>
    <col min="10555" max="10557" width="16.375" style="74" bestFit="1" customWidth="1"/>
    <col min="10558" max="10558" width="20.75" style="74" bestFit="1" customWidth="1"/>
    <col min="10559" max="10559" width="14.5" style="74" bestFit="1" customWidth="1"/>
    <col min="10560" max="10560" width="18.875" style="74" bestFit="1" customWidth="1"/>
    <col min="10561" max="10561" width="16.375" style="74" bestFit="1" customWidth="1"/>
    <col min="10562" max="10562" width="16.75" style="74" bestFit="1" customWidth="1"/>
    <col min="10563" max="10563" width="18" style="74" bestFit="1" customWidth="1"/>
    <col min="10564" max="10564" width="14.5" style="74" bestFit="1" customWidth="1"/>
    <col min="10565" max="10565" width="15.125" style="74" bestFit="1" customWidth="1"/>
    <col min="10566" max="10567" width="16.375" style="74" bestFit="1" customWidth="1"/>
    <col min="10568" max="10568" width="18.625" style="74" bestFit="1" customWidth="1"/>
    <col min="10569" max="10569" width="16.375" style="74" bestFit="1" customWidth="1"/>
    <col min="10570" max="10570" width="17.625" style="74" bestFit="1" customWidth="1"/>
    <col min="10571" max="10572" width="16.375" style="74" bestFit="1" customWidth="1"/>
    <col min="10573" max="10573" width="22.625" style="74" bestFit="1" customWidth="1"/>
    <col min="10574" max="10574" width="18.875" style="74" bestFit="1" customWidth="1"/>
    <col min="10575" max="10575" width="18.625" style="74" bestFit="1" customWidth="1"/>
    <col min="10576" max="10576" width="16.375" style="74" bestFit="1" customWidth="1"/>
    <col min="10577" max="10578" width="14.5" style="74" bestFit="1" customWidth="1"/>
    <col min="10579" max="10579" width="16.375" style="74" bestFit="1" customWidth="1"/>
    <col min="10580" max="10582" width="14.5" style="74" bestFit="1" customWidth="1"/>
    <col min="10583" max="10583" width="16.75" style="74" bestFit="1" customWidth="1"/>
    <col min="10584" max="10584" width="14.5" style="74" bestFit="1" customWidth="1"/>
    <col min="10585" max="10585" width="16.375" style="74" bestFit="1" customWidth="1"/>
    <col min="10586" max="10586" width="14.5" style="74" bestFit="1" customWidth="1"/>
    <col min="10587" max="10587" width="16.75" style="74" bestFit="1" customWidth="1"/>
    <col min="10588" max="10588" width="14.5" style="74" bestFit="1" customWidth="1"/>
    <col min="10589" max="10590" width="16.375" style="74" bestFit="1" customWidth="1"/>
    <col min="10591" max="10591" width="14.5" style="74" bestFit="1" customWidth="1"/>
    <col min="10592" max="10592" width="24.875" style="74" customWidth="1"/>
    <col min="10593" max="10593" width="0" style="74" hidden="1" customWidth="1"/>
    <col min="10594" max="10594" width="22.625" style="74" bestFit="1" customWidth="1"/>
    <col min="10595" max="10595" width="25.75" style="74" bestFit="1" customWidth="1"/>
    <col min="10596" max="10596" width="26.5" style="74" bestFit="1" customWidth="1"/>
    <col min="10597" max="10597" width="24.75" style="74" bestFit="1" customWidth="1"/>
    <col min="10598" max="10598" width="25.625" style="74" bestFit="1" customWidth="1"/>
    <col min="10599" max="10599" width="20.5" style="74" bestFit="1" customWidth="1"/>
    <col min="10600" max="10600" width="27" style="74" bestFit="1" customWidth="1"/>
    <col min="10601" max="10602" width="0" style="74" hidden="1" customWidth="1"/>
    <col min="10603" max="10604" width="16.375" style="74" bestFit="1" customWidth="1"/>
    <col min="10605" max="10606" width="0" style="74" hidden="1" customWidth="1"/>
    <col min="10607" max="10607" width="14.5" style="74" bestFit="1" customWidth="1"/>
    <col min="10608" max="10660" width="0" style="74" hidden="1" customWidth="1"/>
    <col min="10661" max="10661" width="27.25" style="74" customWidth="1"/>
    <col min="10662" max="10753" width="14.375" style="74"/>
    <col min="10754" max="10754" width="103.875" style="74" customWidth="1"/>
    <col min="10755" max="10755" width="57.375" style="74" customWidth="1"/>
    <col min="10756" max="10756" width="95.125" style="74" customWidth="1"/>
    <col min="10757" max="10760" width="19.5" style="74" customWidth="1"/>
    <col min="10761" max="10761" width="21.75" style="74" customWidth="1"/>
    <col min="10762" max="10762" width="16.375" style="74" customWidth="1"/>
    <col min="10763" max="10763" width="16.75" style="74" customWidth="1"/>
    <col min="10764" max="10764" width="16.375" style="74" customWidth="1"/>
    <col min="10765" max="10765" width="14.5" style="74" customWidth="1"/>
    <col min="10766" max="10766" width="18.875" style="74" customWidth="1"/>
    <col min="10767" max="10767" width="14.5" style="74" customWidth="1"/>
    <col min="10768" max="10769" width="16.375" style="74" customWidth="1"/>
    <col min="10770" max="10770" width="14.5" style="74" customWidth="1"/>
    <col min="10771" max="10772" width="16.375" style="74" customWidth="1"/>
    <col min="10773" max="10773" width="14.5" style="74" customWidth="1"/>
    <col min="10774" max="10774" width="18.625" style="74" customWidth="1"/>
    <col min="10775" max="10775" width="14.5" style="74" customWidth="1"/>
    <col min="10776" max="10776" width="16.375" style="74" customWidth="1"/>
    <col min="10777" max="10778" width="17.625" style="74" customWidth="1"/>
    <col min="10779" max="10779" width="14.5" style="74" customWidth="1"/>
    <col min="10780" max="10780" width="22.625" style="74" customWidth="1"/>
    <col min="10781" max="10781" width="16.375" style="74" customWidth="1"/>
    <col min="10782" max="10783" width="16.375" style="74" bestFit="1" customWidth="1"/>
    <col min="10784" max="10784" width="20.5" style="74" bestFit="1" customWidth="1"/>
    <col min="10785" max="10787" width="16.375" style="74" bestFit="1" customWidth="1"/>
    <col min="10788" max="10788" width="19.5" style="74" bestFit="1" customWidth="1"/>
    <col min="10789" max="10789" width="21.125" style="74" bestFit="1" customWidth="1"/>
    <col min="10790" max="10790" width="20.75" style="74" bestFit="1" customWidth="1"/>
    <col min="10791" max="10794" width="16.375" style="74" bestFit="1" customWidth="1"/>
    <col min="10795" max="10795" width="20.5" style="74" bestFit="1" customWidth="1"/>
    <col min="10796" max="10796" width="16.75" style="74" bestFit="1" customWidth="1"/>
    <col min="10797" max="10797" width="14.5" style="74" bestFit="1" customWidth="1"/>
    <col min="10798" max="10798" width="16.375" style="74" bestFit="1" customWidth="1"/>
    <col min="10799" max="10799" width="17.625" style="74" bestFit="1" customWidth="1"/>
    <col min="10800" max="10800" width="22.375" style="74" bestFit="1" customWidth="1"/>
    <col min="10801" max="10809" width="16.375" style="74" bestFit="1" customWidth="1"/>
    <col min="10810" max="10810" width="19.5" style="74" bestFit="1" customWidth="1"/>
    <col min="10811" max="10813" width="16.375" style="74" bestFit="1" customWidth="1"/>
    <col min="10814" max="10814" width="20.75" style="74" bestFit="1" customWidth="1"/>
    <col min="10815" max="10815" width="14.5" style="74" bestFit="1" customWidth="1"/>
    <col min="10816" max="10816" width="18.875" style="74" bestFit="1" customWidth="1"/>
    <col min="10817" max="10817" width="16.375" style="74" bestFit="1" customWidth="1"/>
    <col min="10818" max="10818" width="16.75" style="74" bestFit="1" customWidth="1"/>
    <col min="10819" max="10819" width="18" style="74" bestFit="1" customWidth="1"/>
    <col min="10820" max="10820" width="14.5" style="74" bestFit="1" customWidth="1"/>
    <col min="10821" max="10821" width="15.125" style="74" bestFit="1" customWidth="1"/>
    <col min="10822" max="10823" width="16.375" style="74" bestFit="1" customWidth="1"/>
    <col min="10824" max="10824" width="18.625" style="74" bestFit="1" customWidth="1"/>
    <col min="10825" max="10825" width="16.375" style="74" bestFit="1" customWidth="1"/>
    <col min="10826" max="10826" width="17.625" style="74" bestFit="1" customWidth="1"/>
    <col min="10827" max="10828" width="16.375" style="74" bestFit="1" customWidth="1"/>
    <col min="10829" max="10829" width="22.625" style="74" bestFit="1" customWidth="1"/>
    <col min="10830" max="10830" width="18.875" style="74" bestFit="1" customWidth="1"/>
    <col min="10831" max="10831" width="18.625" style="74" bestFit="1" customWidth="1"/>
    <col min="10832" max="10832" width="16.375" style="74" bestFit="1" customWidth="1"/>
    <col min="10833" max="10834" width="14.5" style="74" bestFit="1" customWidth="1"/>
    <col min="10835" max="10835" width="16.375" style="74" bestFit="1" customWidth="1"/>
    <col min="10836" max="10838" width="14.5" style="74" bestFit="1" customWidth="1"/>
    <col min="10839" max="10839" width="16.75" style="74" bestFit="1" customWidth="1"/>
    <col min="10840" max="10840" width="14.5" style="74" bestFit="1" customWidth="1"/>
    <col min="10841" max="10841" width="16.375" style="74" bestFit="1" customWidth="1"/>
    <col min="10842" max="10842" width="14.5" style="74" bestFit="1" customWidth="1"/>
    <col min="10843" max="10843" width="16.75" style="74" bestFit="1" customWidth="1"/>
    <col min="10844" max="10844" width="14.5" style="74" bestFit="1" customWidth="1"/>
    <col min="10845" max="10846" width="16.375" style="74" bestFit="1" customWidth="1"/>
    <col min="10847" max="10847" width="14.5" style="74" bestFit="1" customWidth="1"/>
    <col min="10848" max="10848" width="24.875" style="74" customWidth="1"/>
    <col min="10849" max="10849" width="0" style="74" hidden="1" customWidth="1"/>
    <col min="10850" max="10850" width="22.625" style="74" bestFit="1" customWidth="1"/>
    <col min="10851" max="10851" width="25.75" style="74" bestFit="1" customWidth="1"/>
    <col min="10852" max="10852" width="26.5" style="74" bestFit="1" customWidth="1"/>
    <col min="10853" max="10853" width="24.75" style="74" bestFit="1" customWidth="1"/>
    <col min="10854" max="10854" width="25.625" style="74" bestFit="1" customWidth="1"/>
    <col min="10855" max="10855" width="20.5" style="74" bestFit="1" customWidth="1"/>
    <col min="10856" max="10856" width="27" style="74" bestFit="1" customWidth="1"/>
    <col min="10857" max="10858" width="0" style="74" hidden="1" customWidth="1"/>
    <col min="10859" max="10860" width="16.375" style="74" bestFit="1" customWidth="1"/>
    <col min="10861" max="10862" width="0" style="74" hidden="1" customWidth="1"/>
    <col min="10863" max="10863" width="14.5" style="74" bestFit="1" customWidth="1"/>
    <col min="10864" max="10916" width="0" style="74" hidden="1" customWidth="1"/>
    <col min="10917" max="10917" width="27.25" style="74" customWidth="1"/>
    <col min="10918" max="11009" width="14.375" style="74"/>
    <col min="11010" max="11010" width="103.875" style="74" customWidth="1"/>
    <col min="11011" max="11011" width="57.375" style="74" customWidth="1"/>
    <col min="11012" max="11012" width="95.125" style="74" customWidth="1"/>
    <col min="11013" max="11016" width="19.5" style="74" customWidth="1"/>
    <col min="11017" max="11017" width="21.75" style="74" customWidth="1"/>
    <col min="11018" max="11018" width="16.375" style="74" customWidth="1"/>
    <col min="11019" max="11019" width="16.75" style="74" customWidth="1"/>
    <col min="11020" max="11020" width="16.375" style="74" customWidth="1"/>
    <col min="11021" max="11021" width="14.5" style="74" customWidth="1"/>
    <col min="11022" max="11022" width="18.875" style="74" customWidth="1"/>
    <col min="11023" max="11023" width="14.5" style="74" customWidth="1"/>
    <col min="11024" max="11025" width="16.375" style="74" customWidth="1"/>
    <col min="11026" max="11026" width="14.5" style="74" customWidth="1"/>
    <col min="11027" max="11028" width="16.375" style="74" customWidth="1"/>
    <col min="11029" max="11029" width="14.5" style="74" customWidth="1"/>
    <col min="11030" max="11030" width="18.625" style="74" customWidth="1"/>
    <col min="11031" max="11031" width="14.5" style="74" customWidth="1"/>
    <col min="11032" max="11032" width="16.375" style="74" customWidth="1"/>
    <col min="11033" max="11034" width="17.625" style="74" customWidth="1"/>
    <col min="11035" max="11035" width="14.5" style="74" customWidth="1"/>
    <col min="11036" max="11036" width="22.625" style="74" customWidth="1"/>
    <col min="11037" max="11037" width="16.375" style="74" customWidth="1"/>
    <col min="11038" max="11039" width="16.375" style="74" bestFit="1" customWidth="1"/>
    <col min="11040" max="11040" width="20.5" style="74" bestFit="1" customWidth="1"/>
    <col min="11041" max="11043" width="16.375" style="74" bestFit="1" customWidth="1"/>
    <col min="11044" max="11044" width="19.5" style="74" bestFit="1" customWidth="1"/>
    <col min="11045" max="11045" width="21.125" style="74" bestFit="1" customWidth="1"/>
    <col min="11046" max="11046" width="20.75" style="74" bestFit="1" customWidth="1"/>
    <col min="11047" max="11050" width="16.375" style="74" bestFit="1" customWidth="1"/>
    <col min="11051" max="11051" width="20.5" style="74" bestFit="1" customWidth="1"/>
    <col min="11052" max="11052" width="16.75" style="74" bestFit="1" customWidth="1"/>
    <col min="11053" max="11053" width="14.5" style="74" bestFit="1" customWidth="1"/>
    <col min="11054" max="11054" width="16.375" style="74" bestFit="1" customWidth="1"/>
    <col min="11055" max="11055" width="17.625" style="74" bestFit="1" customWidth="1"/>
    <col min="11056" max="11056" width="22.375" style="74" bestFit="1" customWidth="1"/>
    <col min="11057" max="11065" width="16.375" style="74" bestFit="1" customWidth="1"/>
    <col min="11066" max="11066" width="19.5" style="74" bestFit="1" customWidth="1"/>
    <col min="11067" max="11069" width="16.375" style="74" bestFit="1" customWidth="1"/>
    <col min="11070" max="11070" width="20.75" style="74" bestFit="1" customWidth="1"/>
    <col min="11071" max="11071" width="14.5" style="74" bestFit="1" customWidth="1"/>
    <col min="11072" max="11072" width="18.875" style="74" bestFit="1" customWidth="1"/>
    <col min="11073" max="11073" width="16.375" style="74" bestFit="1" customWidth="1"/>
    <col min="11074" max="11074" width="16.75" style="74" bestFit="1" customWidth="1"/>
    <col min="11075" max="11075" width="18" style="74" bestFit="1" customWidth="1"/>
    <col min="11076" max="11076" width="14.5" style="74" bestFit="1" customWidth="1"/>
    <col min="11077" max="11077" width="15.125" style="74" bestFit="1" customWidth="1"/>
    <col min="11078" max="11079" width="16.375" style="74" bestFit="1" customWidth="1"/>
    <col min="11080" max="11080" width="18.625" style="74" bestFit="1" customWidth="1"/>
    <col min="11081" max="11081" width="16.375" style="74" bestFit="1" customWidth="1"/>
    <col min="11082" max="11082" width="17.625" style="74" bestFit="1" customWidth="1"/>
    <col min="11083" max="11084" width="16.375" style="74" bestFit="1" customWidth="1"/>
    <col min="11085" max="11085" width="22.625" style="74" bestFit="1" customWidth="1"/>
    <col min="11086" max="11086" width="18.875" style="74" bestFit="1" customWidth="1"/>
    <col min="11087" max="11087" width="18.625" style="74" bestFit="1" customWidth="1"/>
    <col min="11088" max="11088" width="16.375" style="74" bestFit="1" customWidth="1"/>
    <col min="11089" max="11090" width="14.5" style="74" bestFit="1" customWidth="1"/>
    <col min="11091" max="11091" width="16.375" style="74" bestFit="1" customWidth="1"/>
    <col min="11092" max="11094" width="14.5" style="74" bestFit="1" customWidth="1"/>
    <col min="11095" max="11095" width="16.75" style="74" bestFit="1" customWidth="1"/>
    <col min="11096" max="11096" width="14.5" style="74" bestFit="1" customWidth="1"/>
    <col min="11097" max="11097" width="16.375" style="74" bestFit="1" customWidth="1"/>
    <col min="11098" max="11098" width="14.5" style="74" bestFit="1" customWidth="1"/>
    <col min="11099" max="11099" width="16.75" style="74" bestFit="1" customWidth="1"/>
    <col min="11100" max="11100" width="14.5" style="74" bestFit="1" customWidth="1"/>
    <col min="11101" max="11102" width="16.375" style="74" bestFit="1" customWidth="1"/>
    <col min="11103" max="11103" width="14.5" style="74" bestFit="1" customWidth="1"/>
    <col min="11104" max="11104" width="24.875" style="74" customWidth="1"/>
    <col min="11105" max="11105" width="0" style="74" hidden="1" customWidth="1"/>
    <col min="11106" max="11106" width="22.625" style="74" bestFit="1" customWidth="1"/>
    <col min="11107" max="11107" width="25.75" style="74" bestFit="1" customWidth="1"/>
    <col min="11108" max="11108" width="26.5" style="74" bestFit="1" customWidth="1"/>
    <col min="11109" max="11109" width="24.75" style="74" bestFit="1" customWidth="1"/>
    <col min="11110" max="11110" width="25.625" style="74" bestFit="1" customWidth="1"/>
    <col min="11111" max="11111" width="20.5" style="74" bestFit="1" customWidth="1"/>
    <col min="11112" max="11112" width="27" style="74" bestFit="1" customWidth="1"/>
    <col min="11113" max="11114" width="0" style="74" hidden="1" customWidth="1"/>
    <col min="11115" max="11116" width="16.375" style="74" bestFit="1" customWidth="1"/>
    <col min="11117" max="11118" width="0" style="74" hidden="1" customWidth="1"/>
    <col min="11119" max="11119" width="14.5" style="74" bestFit="1" customWidth="1"/>
    <col min="11120" max="11172" width="0" style="74" hidden="1" customWidth="1"/>
    <col min="11173" max="11173" width="27.25" style="74" customWidth="1"/>
    <col min="11174" max="11265" width="14.375" style="74"/>
    <col min="11266" max="11266" width="103.875" style="74" customWidth="1"/>
    <col min="11267" max="11267" width="57.375" style="74" customWidth="1"/>
    <col min="11268" max="11268" width="95.125" style="74" customWidth="1"/>
    <col min="11269" max="11272" width="19.5" style="74" customWidth="1"/>
    <col min="11273" max="11273" width="21.75" style="74" customWidth="1"/>
    <col min="11274" max="11274" width="16.375" style="74" customWidth="1"/>
    <col min="11275" max="11275" width="16.75" style="74" customWidth="1"/>
    <col min="11276" max="11276" width="16.375" style="74" customWidth="1"/>
    <col min="11277" max="11277" width="14.5" style="74" customWidth="1"/>
    <col min="11278" max="11278" width="18.875" style="74" customWidth="1"/>
    <col min="11279" max="11279" width="14.5" style="74" customWidth="1"/>
    <col min="11280" max="11281" width="16.375" style="74" customWidth="1"/>
    <col min="11282" max="11282" width="14.5" style="74" customWidth="1"/>
    <col min="11283" max="11284" width="16.375" style="74" customWidth="1"/>
    <col min="11285" max="11285" width="14.5" style="74" customWidth="1"/>
    <col min="11286" max="11286" width="18.625" style="74" customWidth="1"/>
    <col min="11287" max="11287" width="14.5" style="74" customWidth="1"/>
    <col min="11288" max="11288" width="16.375" style="74" customWidth="1"/>
    <col min="11289" max="11290" width="17.625" style="74" customWidth="1"/>
    <col min="11291" max="11291" width="14.5" style="74" customWidth="1"/>
    <col min="11292" max="11292" width="22.625" style="74" customWidth="1"/>
    <col min="11293" max="11293" width="16.375" style="74" customWidth="1"/>
    <col min="11294" max="11295" width="16.375" style="74" bestFit="1" customWidth="1"/>
    <col min="11296" max="11296" width="20.5" style="74" bestFit="1" customWidth="1"/>
    <col min="11297" max="11299" width="16.375" style="74" bestFit="1" customWidth="1"/>
    <col min="11300" max="11300" width="19.5" style="74" bestFit="1" customWidth="1"/>
    <col min="11301" max="11301" width="21.125" style="74" bestFit="1" customWidth="1"/>
    <col min="11302" max="11302" width="20.75" style="74" bestFit="1" customWidth="1"/>
    <col min="11303" max="11306" width="16.375" style="74" bestFit="1" customWidth="1"/>
    <col min="11307" max="11307" width="20.5" style="74" bestFit="1" customWidth="1"/>
    <col min="11308" max="11308" width="16.75" style="74" bestFit="1" customWidth="1"/>
    <col min="11309" max="11309" width="14.5" style="74" bestFit="1" customWidth="1"/>
    <col min="11310" max="11310" width="16.375" style="74" bestFit="1" customWidth="1"/>
    <col min="11311" max="11311" width="17.625" style="74" bestFit="1" customWidth="1"/>
    <col min="11312" max="11312" width="22.375" style="74" bestFit="1" customWidth="1"/>
    <col min="11313" max="11321" width="16.375" style="74" bestFit="1" customWidth="1"/>
    <col min="11322" max="11322" width="19.5" style="74" bestFit="1" customWidth="1"/>
    <col min="11323" max="11325" width="16.375" style="74" bestFit="1" customWidth="1"/>
    <col min="11326" max="11326" width="20.75" style="74" bestFit="1" customWidth="1"/>
    <col min="11327" max="11327" width="14.5" style="74" bestFit="1" customWidth="1"/>
    <col min="11328" max="11328" width="18.875" style="74" bestFit="1" customWidth="1"/>
    <col min="11329" max="11329" width="16.375" style="74" bestFit="1" customWidth="1"/>
    <col min="11330" max="11330" width="16.75" style="74" bestFit="1" customWidth="1"/>
    <col min="11331" max="11331" width="18" style="74" bestFit="1" customWidth="1"/>
    <col min="11332" max="11332" width="14.5" style="74" bestFit="1" customWidth="1"/>
    <col min="11333" max="11333" width="15.125" style="74" bestFit="1" customWidth="1"/>
    <col min="11334" max="11335" width="16.375" style="74" bestFit="1" customWidth="1"/>
    <col min="11336" max="11336" width="18.625" style="74" bestFit="1" customWidth="1"/>
    <col min="11337" max="11337" width="16.375" style="74" bestFit="1" customWidth="1"/>
    <col min="11338" max="11338" width="17.625" style="74" bestFit="1" customWidth="1"/>
    <col min="11339" max="11340" width="16.375" style="74" bestFit="1" customWidth="1"/>
    <col min="11341" max="11341" width="22.625" style="74" bestFit="1" customWidth="1"/>
    <col min="11342" max="11342" width="18.875" style="74" bestFit="1" customWidth="1"/>
    <col min="11343" max="11343" width="18.625" style="74" bestFit="1" customWidth="1"/>
    <col min="11344" max="11344" width="16.375" style="74" bestFit="1" customWidth="1"/>
    <col min="11345" max="11346" width="14.5" style="74" bestFit="1" customWidth="1"/>
    <col min="11347" max="11347" width="16.375" style="74" bestFit="1" customWidth="1"/>
    <col min="11348" max="11350" width="14.5" style="74" bestFit="1" customWidth="1"/>
    <col min="11351" max="11351" width="16.75" style="74" bestFit="1" customWidth="1"/>
    <col min="11352" max="11352" width="14.5" style="74" bestFit="1" customWidth="1"/>
    <col min="11353" max="11353" width="16.375" style="74" bestFit="1" customWidth="1"/>
    <col min="11354" max="11354" width="14.5" style="74" bestFit="1" customWidth="1"/>
    <col min="11355" max="11355" width="16.75" style="74" bestFit="1" customWidth="1"/>
    <col min="11356" max="11356" width="14.5" style="74" bestFit="1" customWidth="1"/>
    <col min="11357" max="11358" width="16.375" style="74" bestFit="1" customWidth="1"/>
    <col min="11359" max="11359" width="14.5" style="74" bestFit="1" customWidth="1"/>
    <col min="11360" max="11360" width="24.875" style="74" customWidth="1"/>
    <col min="11361" max="11361" width="0" style="74" hidden="1" customWidth="1"/>
    <col min="11362" max="11362" width="22.625" style="74" bestFit="1" customWidth="1"/>
    <col min="11363" max="11363" width="25.75" style="74" bestFit="1" customWidth="1"/>
    <col min="11364" max="11364" width="26.5" style="74" bestFit="1" customWidth="1"/>
    <col min="11365" max="11365" width="24.75" style="74" bestFit="1" customWidth="1"/>
    <col min="11366" max="11366" width="25.625" style="74" bestFit="1" customWidth="1"/>
    <col min="11367" max="11367" width="20.5" style="74" bestFit="1" customWidth="1"/>
    <col min="11368" max="11368" width="27" style="74" bestFit="1" customWidth="1"/>
    <col min="11369" max="11370" width="0" style="74" hidden="1" customWidth="1"/>
    <col min="11371" max="11372" width="16.375" style="74" bestFit="1" customWidth="1"/>
    <col min="11373" max="11374" width="0" style="74" hidden="1" customWidth="1"/>
    <col min="11375" max="11375" width="14.5" style="74" bestFit="1" customWidth="1"/>
    <col min="11376" max="11428" width="0" style="74" hidden="1" customWidth="1"/>
    <col min="11429" max="11429" width="27.25" style="74" customWidth="1"/>
    <col min="11430" max="11521" width="14.375" style="74"/>
    <col min="11522" max="11522" width="103.875" style="74" customWidth="1"/>
    <col min="11523" max="11523" width="57.375" style="74" customWidth="1"/>
    <col min="11524" max="11524" width="95.125" style="74" customWidth="1"/>
    <col min="11525" max="11528" width="19.5" style="74" customWidth="1"/>
    <col min="11529" max="11529" width="21.75" style="74" customWidth="1"/>
    <col min="11530" max="11530" width="16.375" style="74" customWidth="1"/>
    <col min="11531" max="11531" width="16.75" style="74" customWidth="1"/>
    <col min="11532" max="11532" width="16.375" style="74" customWidth="1"/>
    <col min="11533" max="11533" width="14.5" style="74" customWidth="1"/>
    <col min="11534" max="11534" width="18.875" style="74" customWidth="1"/>
    <col min="11535" max="11535" width="14.5" style="74" customWidth="1"/>
    <col min="11536" max="11537" width="16.375" style="74" customWidth="1"/>
    <col min="11538" max="11538" width="14.5" style="74" customWidth="1"/>
    <col min="11539" max="11540" width="16.375" style="74" customWidth="1"/>
    <col min="11541" max="11541" width="14.5" style="74" customWidth="1"/>
    <col min="11542" max="11542" width="18.625" style="74" customWidth="1"/>
    <col min="11543" max="11543" width="14.5" style="74" customWidth="1"/>
    <col min="11544" max="11544" width="16.375" style="74" customWidth="1"/>
    <col min="11545" max="11546" width="17.625" style="74" customWidth="1"/>
    <col min="11547" max="11547" width="14.5" style="74" customWidth="1"/>
    <col min="11548" max="11548" width="22.625" style="74" customWidth="1"/>
    <col min="11549" max="11549" width="16.375" style="74" customWidth="1"/>
    <col min="11550" max="11551" width="16.375" style="74" bestFit="1" customWidth="1"/>
    <col min="11552" max="11552" width="20.5" style="74" bestFit="1" customWidth="1"/>
    <col min="11553" max="11555" width="16.375" style="74" bestFit="1" customWidth="1"/>
    <col min="11556" max="11556" width="19.5" style="74" bestFit="1" customWidth="1"/>
    <col min="11557" max="11557" width="21.125" style="74" bestFit="1" customWidth="1"/>
    <col min="11558" max="11558" width="20.75" style="74" bestFit="1" customWidth="1"/>
    <col min="11559" max="11562" width="16.375" style="74" bestFit="1" customWidth="1"/>
    <col min="11563" max="11563" width="20.5" style="74" bestFit="1" customWidth="1"/>
    <col min="11564" max="11564" width="16.75" style="74" bestFit="1" customWidth="1"/>
    <col min="11565" max="11565" width="14.5" style="74" bestFit="1" customWidth="1"/>
    <col min="11566" max="11566" width="16.375" style="74" bestFit="1" customWidth="1"/>
    <col min="11567" max="11567" width="17.625" style="74" bestFit="1" customWidth="1"/>
    <col min="11568" max="11568" width="22.375" style="74" bestFit="1" customWidth="1"/>
    <col min="11569" max="11577" width="16.375" style="74" bestFit="1" customWidth="1"/>
    <col min="11578" max="11578" width="19.5" style="74" bestFit="1" customWidth="1"/>
    <col min="11579" max="11581" width="16.375" style="74" bestFit="1" customWidth="1"/>
    <col min="11582" max="11582" width="20.75" style="74" bestFit="1" customWidth="1"/>
    <col min="11583" max="11583" width="14.5" style="74" bestFit="1" customWidth="1"/>
    <col min="11584" max="11584" width="18.875" style="74" bestFit="1" customWidth="1"/>
    <col min="11585" max="11585" width="16.375" style="74" bestFit="1" customWidth="1"/>
    <col min="11586" max="11586" width="16.75" style="74" bestFit="1" customWidth="1"/>
    <col min="11587" max="11587" width="18" style="74" bestFit="1" customWidth="1"/>
    <col min="11588" max="11588" width="14.5" style="74" bestFit="1" customWidth="1"/>
    <col min="11589" max="11589" width="15.125" style="74" bestFit="1" customWidth="1"/>
    <col min="11590" max="11591" width="16.375" style="74" bestFit="1" customWidth="1"/>
    <col min="11592" max="11592" width="18.625" style="74" bestFit="1" customWidth="1"/>
    <col min="11593" max="11593" width="16.375" style="74" bestFit="1" customWidth="1"/>
    <col min="11594" max="11594" width="17.625" style="74" bestFit="1" customWidth="1"/>
    <col min="11595" max="11596" width="16.375" style="74" bestFit="1" customWidth="1"/>
    <col min="11597" max="11597" width="22.625" style="74" bestFit="1" customWidth="1"/>
    <col min="11598" max="11598" width="18.875" style="74" bestFit="1" customWidth="1"/>
    <col min="11599" max="11599" width="18.625" style="74" bestFit="1" customWidth="1"/>
    <col min="11600" max="11600" width="16.375" style="74" bestFit="1" customWidth="1"/>
    <col min="11601" max="11602" width="14.5" style="74" bestFit="1" customWidth="1"/>
    <col min="11603" max="11603" width="16.375" style="74" bestFit="1" customWidth="1"/>
    <col min="11604" max="11606" width="14.5" style="74" bestFit="1" customWidth="1"/>
    <col min="11607" max="11607" width="16.75" style="74" bestFit="1" customWidth="1"/>
    <col min="11608" max="11608" width="14.5" style="74" bestFit="1" customWidth="1"/>
    <col min="11609" max="11609" width="16.375" style="74" bestFit="1" customWidth="1"/>
    <col min="11610" max="11610" width="14.5" style="74" bestFit="1" customWidth="1"/>
    <col min="11611" max="11611" width="16.75" style="74" bestFit="1" customWidth="1"/>
    <col min="11612" max="11612" width="14.5" style="74" bestFit="1" customWidth="1"/>
    <col min="11613" max="11614" width="16.375" style="74" bestFit="1" customWidth="1"/>
    <col min="11615" max="11615" width="14.5" style="74" bestFit="1" customWidth="1"/>
    <col min="11616" max="11616" width="24.875" style="74" customWidth="1"/>
    <col min="11617" max="11617" width="0" style="74" hidden="1" customWidth="1"/>
    <col min="11618" max="11618" width="22.625" style="74" bestFit="1" customWidth="1"/>
    <col min="11619" max="11619" width="25.75" style="74" bestFit="1" customWidth="1"/>
    <col min="11620" max="11620" width="26.5" style="74" bestFit="1" customWidth="1"/>
    <col min="11621" max="11621" width="24.75" style="74" bestFit="1" customWidth="1"/>
    <col min="11622" max="11622" width="25.625" style="74" bestFit="1" customWidth="1"/>
    <col min="11623" max="11623" width="20.5" style="74" bestFit="1" customWidth="1"/>
    <col min="11624" max="11624" width="27" style="74" bestFit="1" customWidth="1"/>
    <col min="11625" max="11626" width="0" style="74" hidden="1" customWidth="1"/>
    <col min="11627" max="11628" width="16.375" style="74" bestFit="1" customWidth="1"/>
    <col min="11629" max="11630" width="0" style="74" hidden="1" customWidth="1"/>
    <col min="11631" max="11631" width="14.5" style="74" bestFit="1" customWidth="1"/>
    <col min="11632" max="11684" width="0" style="74" hidden="1" customWidth="1"/>
    <col min="11685" max="11685" width="27.25" style="74" customWidth="1"/>
    <col min="11686" max="11777" width="14.375" style="74"/>
    <col min="11778" max="11778" width="103.875" style="74" customWidth="1"/>
    <col min="11779" max="11779" width="57.375" style="74" customWidth="1"/>
    <col min="11780" max="11780" width="95.125" style="74" customWidth="1"/>
    <col min="11781" max="11784" width="19.5" style="74" customWidth="1"/>
    <col min="11785" max="11785" width="21.75" style="74" customWidth="1"/>
    <col min="11786" max="11786" width="16.375" style="74" customWidth="1"/>
    <col min="11787" max="11787" width="16.75" style="74" customWidth="1"/>
    <col min="11788" max="11788" width="16.375" style="74" customWidth="1"/>
    <col min="11789" max="11789" width="14.5" style="74" customWidth="1"/>
    <col min="11790" max="11790" width="18.875" style="74" customWidth="1"/>
    <col min="11791" max="11791" width="14.5" style="74" customWidth="1"/>
    <col min="11792" max="11793" width="16.375" style="74" customWidth="1"/>
    <col min="11794" max="11794" width="14.5" style="74" customWidth="1"/>
    <col min="11795" max="11796" width="16.375" style="74" customWidth="1"/>
    <col min="11797" max="11797" width="14.5" style="74" customWidth="1"/>
    <col min="11798" max="11798" width="18.625" style="74" customWidth="1"/>
    <col min="11799" max="11799" width="14.5" style="74" customWidth="1"/>
    <col min="11800" max="11800" width="16.375" style="74" customWidth="1"/>
    <col min="11801" max="11802" width="17.625" style="74" customWidth="1"/>
    <col min="11803" max="11803" width="14.5" style="74" customWidth="1"/>
    <col min="11804" max="11804" width="22.625" style="74" customWidth="1"/>
    <col min="11805" max="11805" width="16.375" style="74" customWidth="1"/>
    <col min="11806" max="11807" width="16.375" style="74" bestFit="1" customWidth="1"/>
    <col min="11808" max="11808" width="20.5" style="74" bestFit="1" customWidth="1"/>
    <col min="11809" max="11811" width="16.375" style="74" bestFit="1" customWidth="1"/>
    <col min="11812" max="11812" width="19.5" style="74" bestFit="1" customWidth="1"/>
    <col min="11813" max="11813" width="21.125" style="74" bestFit="1" customWidth="1"/>
    <col min="11814" max="11814" width="20.75" style="74" bestFit="1" customWidth="1"/>
    <col min="11815" max="11818" width="16.375" style="74" bestFit="1" customWidth="1"/>
    <col min="11819" max="11819" width="20.5" style="74" bestFit="1" customWidth="1"/>
    <col min="11820" max="11820" width="16.75" style="74" bestFit="1" customWidth="1"/>
    <col min="11821" max="11821" width="14.5" style="74" bestFit="1" customWidth="1"/>
    <col min="11822" max="11822" width="16.375" style="74" bestFit="1" customWidth="1"/>
    <col min="11823" max="11823" width="17.625" style="74" bestFit="1" customWidth="1"/>
    <col min="11824" max="11824" width="22.375" style="74" bestFit="1" customWidth="1"/>
    <col min="11825" max="11833" width="16.375" style="74" bestFit="1" customWidth="1"/>
    <col min="11834" max="11834" width="19.5" style="74" bestFit="1" customWidth="1"/>
    <col min="11835" max="11837" width="16.375" style="74" bestFit="1" customWidth="1"/>
    <col min="11838" max="11838" width="20.75" style="74" bestFit="1" customWidth="1"/>
    <col min="11839" max="11839" width="14.5" style="74" bestFit="1" customWidth="1"/>
    <col min="11840" max="11840" width="18.875" style="74" bestFit="1" customWidth="1"/>
    <col min="11841" max="11841" width="16.375" style="74" bestFit="1" customWidth="1"/>
    <col min="11842" max="11842" width="16.75" style="74" bestFit="1" customWidth="1"/>
    <col min="11843" max="11843" width="18" style="74" bestFit="1" customWidth="1"/>
    <col min="11844" max="11844" width="14.5" style="74" bestFit="1" customWidth="1"/>
    <col min="11845" max="11845" width="15.125" style="74" bestFit="1" customWidth="1"/>
    <col min="11846" max="11847" width="16.375" style="74" bestFit="1" customWidth="1"/>
    <col min="11848" max="11848" width="18.625" style="74" bestFit="1" customWidth="1"/>
    <col min="11849" max="11849" width="16.375" style="74" bestFit="1" customWidth="1"/>
    <col min="11850" max="11850" width="17.625" style="74" bestFit="1" customWidth="1"/>
    <col min="11851" max="11852" width="16.375" style="74" bestFit="1" customWidth="1"/>
    <col min="11853" max="11853" width="22.625" style="74" bestFit="1" customWidth="1"/>
    <col min="11854" max="11854" width="18.875" style="74" bestFit="1" customWidth="1"/>
    <col min="11855" max="11855" width="18.625" style="74" bestFit="1" customWidth="1"/>
    <col min="11856" max="11856" width="16.375" style="74" bestFit="1" customWidth="1"/>
    <col min="11857" max="11858" width="14.5" style="74" bestFit="1" customWidth="1"/>
    <col min="11859" max="11859" width="16.375" style="74" bestFit="1" customWidth="1"/>
    <col min="11860" max="11862" width="14.5" style="74" bestFit="1" customWidth="1"/>
    <col min="11863" max="11863" width="16.75" style="74" bestFit="1" customWidth="1"/>
    <col min="11864" max="11864" width="14.5" style="74" bestFit="1" customWidth="1"/>
    <col min="11865" max="11865" width="16.375" style="74" bestFit="1" customWidth="1"/>
    <col min="11866" max="11866" width="14.5" style="74" bestFit="1" customWidth="1"/>
    <col min="11867" max="11867" width="16.75" style="74" bestFit="1" customWidth="1"/>
    <col min="11868" max="11868" width="14.5" style="74" bestFit="1" customWidth="1"/>
    <col min="11869" max="11870" width="16.375" style="74" bestFit="1" customWidth="1"/>
    <col min="11871" max="11871" width="14.5" style="74" bestFit="1" customWidth="1"/>
    <col min="11872" max="11872" width="24.875" style="74" customWidth="1"/>
    <col min="11873" max="11873" width="0" style="74" hidden="1" customWidth="1"/>
    <col min="11874" max="11874" width="22.625" style="74" bestFit="1" customWidth="1"/>
    <col min="11875" max="11875" width="25.75" style="74" bestFit="1" customWidth="1"/>
    <col min="11876" max="11876" width="26.5" style="74" bestFit="1" customWidth="1"/>
    <col min="11877" max="11877" width="24.75" style="74" bestFit="1" customWidth="1"/>
    <col min="11878" max="11878" width="25.625" style="74" bestFit="1" customWidth="1"/>
    <col min="11879" max="11879" width="20.5" style="74" bestFit="1" customWidth="1"/>
    <col min="11880" max="11880" width="27" style="74" bestFit="1" customWidth="1"/>
    <col min="11881" max="11882" width="0" style="74" hidden="1" customWidth="1"/>
    <col min="11883" max="11884" width="16.375" style="74" bestFit="1" customWidth="1"/>
    <col min="11885" max="11886" width="0" style="74" hidden="1" customWidth="1"/>
    <col min="11887" max="11887" width="14.5" style="74" bestFit="1" customWidth="1"/>
    <col min="11888" max="11940" width="0" style="74" hidden="1" customWidth="1"/>
    <col min="11941" max="11941" width="27.25" style="74" customWidth="1"/>
    <col min="11942" max="12033" width="14.375" style="74"/>
    <col min="12034" max="12034" width="103.875" style="74" customWidth="1"/>
    <col min="12035" max="12035" width="57.375" style="74" customWidth="1"/>
    <col min="12036" max="12036" width="95.125" style="74" customWidth="1"/>
    <col min="12037" max="12040" width="19.5" style="74" customWidth="1"/>
    <col min="12041" max="12041" width="21.75" style="74" customWidth="1"/>
    <col min="12042" max="12042" width="16.375" style="74" customWidth="1"/>
    <col min="12043" max="12043" width="16.75" style="74" customWidth="1"/>
    <col min="12044" max="12044" width="16.375" style="74" customWidth="1"/>
    <col min="12045" max="12045" width="14.5" style="74" customWidth="1"/>
    <col min="12046" max="12046" width="18.875" style="74" customWidth="1"/>
    <col min="12047" max="12047" width="14.5" style="74" customWidth="1"/>
    <col min="12048" max="12049" width="16.375" style="74" customWidth="1"/>
    <col min="12050" max="12050" width="14.5" style="74" customWidth="1"/>
    <col min="12051" max="12052" width="16.375" style="74" customWidth="1"/>
    <col min="12053" max="12053" width="14.5" style="74" customWidth="1"/>
    <col min="12054" max="12054" width="18.625" style="74" customWidth="1"/>
    <col min="12055" max="12055" width="14.5" style="74" customWidth="1"/>
    <col min="12056" max="12056" width="16.375" style="74" customWidth="1"/>
    <col min="12057" max="12058" width="17.625" style="74" customWidth="1"/>
    <col min="12059" max="12059" width="14.5" style="74" customWidth="1"/>
    <col min="12060" max="12060" width="22.625" style="74" customWidth="1"/>
    <col min="12061" max="12061" width="16.375" style="74" customWidth="1"/>
    <col min="12062" max="12063" width="16.375" style="74" bestFit="1" customWidth="1"/>
    <col min="12064" max="12064" width="20.5" style="74" bestFit="1" customWidth="1"/>
    <col min="12065" max="12067" width="16.375" style="74" bestFit="1" customWidth="1"/>
    <col min="12068" max="12068" width="19.5" style="74" bestFit="1" customWidth="1"/>
    <col min="12069" max="12069" width="21.125" style="74" bestFit="1" customWidth="1"/>
    <col min="12070" max="12070" width="20.75" style="74" bestFit="1" customWidth="1"/>
    <col min="12071" max="12074" width="16.375" style="74" bestFit="1" customWidth="1"/>
    <col min="12075" max="12075" width="20.5" style="74" bestFit="1" customWidth="1"/>
    <col min="12076" max="12076" width="16.75" style="74" bestFit="1" customWidth="1"/>
    <col min="12077" max="12077" width="14.5" style="74" bestFit="1" customWidth="1"/>
    <col min="12078" max="12078" width="16.375" style="74" bestFit="1" customWidth="1"/>
    <col min="12079" max="12079" width="17.625" style="74" bestFit="1" customWidth="1"/>
    <col min="12080" max="12080" width="22.375" style="74" bestFit="1" customWidth="1"/>
    <col min="12081" max="12089" width="16.375" style="74" bestFit="1" customWidth="1"/>
    <col min="12090" max="12090" width="19.5" style="74" bestFit="1" customWidth="1"/>
    <col min="12091" max="12093" width="16.375" style="74" bestFit="1" customWidth="1"/>
    <col min="12094" max="12094" width="20.75" style="74" bestFit="1" customWidth="1"/>
    <col min="12095" max="12095" width="14.5" style="74" bestFit="1" customWidth="1"/>
    <col min="12096" max="12096" width="18.875" style="74" bestFit="1" customWidth="1"/>
    <col min="12097" max="12097" width="16.375" style="74" bestFit="1" customWidth="1"/>
    <col min="12098" max="12098" width="16.75" style="74" bestFit="1" customWidth="1"/>
    <col min="12099" max="12099" width="18" style="74" bestFit="1" customWidth="1"/>
    <col min="12100" max="12100" width="14.5" style="74" bestFit="1" customWidth="1"/>
    <col min="12101" max="12101" width="15.125" style="74" bestFit="1" customWidth="1"/>
    <col min="12102" max="12103" width="16.375" style="74" bestFit="1" customWidth="1"/>
    <col min="12104" max="12104" width="18.625" style="74" bestFit="1" customWidth="1"/>
    <col min="12105" max="12105" width="16.375" style="74" bestFit="1" customWidth="1"/>
    <col min="12106" max="12106" width="17.625" style="74" bestFit="1" customWidth="1"/>
    <col min="12107" max="12108" width="16.375" style="74" bestFit="1" customWidth="1"/>
    <col min="12109" max="12109" width="22.625" style="74" bestFit="1" customWidth="1"/>
    <col min="12110" max="12110" width="18.875" style="74" bestFit="1" customWidth="1"/>
    <col min="12111" max="12111" width="18.625" style="74" bestFit="1" customWidth="1"/>
    <col min="12112" max="12112" width="16.375" style="74" bestFit="1" customWidth="1"/>
    <col min="12113" max="12114" width="14.5" style="74" bestFit="1" customWidth="1"/>
    <col min="12115" max="12115" width="16.375" style="74" bestFit="1" customWidth="1"/>
    <col min="12116" max="12118" width="14.5" style="74" bestFit="1" customWidth="1"/>
    <col min="12119" max="12119" width="16.75" style="74" bestFit="1" customWidth="1"/>
    <col min="12120" max="12120" width="14.5" style="74" bestFit="1" customWidth="1"/>
    <col min="12121" max="12121" width="16.375" style="74" bestFit="1" customWidth="1"/>
    <col min="12122" max="12122" width="14.5" style="74" bestFit="1" customWidth="1"/>
    <col min="12123" max="12123" width="16.75" style="74" bestFit="1" customWidth="1"/>
    <col min="12124" max="12124" width="14.5" style="74" bestFit="1" customWidth="1"/>
    <col min="12125" max="12126" width="16.375" style="74" bestFit="1" customWidth="1"/>
    <col min="12127" max="12127" width="14.5" style="74" bestFit="1" customWidth="1"/>
    <col min="12128" max="12128" width="24.875" style="74" customWidth="1"/>
    <col min="12129" max="12129" width="0" style="74" hidden="1" customWidth="1"/>
    <col min="12130" max="12130" width="22.625" style="74" bestFit="1" customWidth="1"/>
    <col min="12131" max="12131" width="25.75" style="74" bestFit="1" customWidth="1"/>
    <col min="12132" max="12132" width="26.5" style="74" bestFit="1" customWidth="1"/>
    <col min="12133" max="12133" width="24.75" style="74" bestFit="1" customWidth="1"/>
    <col min="12134" max="12134" width="25.625" style="74" bestFit="1" customWidth="1"/>
    <col min="12135" max="12135" width="20.5" style="74" bestFit="1" customWidth="1"/>
    <col min="12136" max="12136" width="27" style="74" bestFit="1" customWidth="1"/>
    <col min="12137" max="12138" width="0" style="74" hidden="1" customWidth="1"/>
    <col min="12139" max="12140" width="16.375" style="74" bestFit="1" customWidth="1"/>
    <col min="12141" max="12142" width="0" style="74" hidden="1" customWidth="1"/>
    <col min="12143" max="12143" width="14.5" style="74" bestFit="1" customWidth="1"/>
    <col min="12144" max="12196" width="0" style="74" hidden="1" customWidth="1"/>
    <col min="12197" max="12197" width="27.25" style="74" customWidth="1"/>
    <col min="12198" max="12289" width="14.375" style="74"/>
    <col min="12290" max="12290" width="103.875" style="74" customWidth="1"/>
    <col min="12291" max="12291" width="57.375" style="74" customWidth="1"/>
    <col min="12292" max="12292" width="95.125" style="74" customWidth="1"/>
    <col min="12293" max="12296" width="19.5" style="74" customWidth="1"/>
    <col min="12297" max="12297" width="21.75" style="74" customWidth="1"/>
    <col min="12298" max="12298" width="16.375" style="74" customWidth="1"/>
    <col min="12299" max="12299" width="16.75" style="74" customWidth="1"/>
    <col min="12300" max="12300" width="16.375" style="74" customWidth="1"/>
    <col min="12301" max="12301" width="14.5" style="74" customWidth="1"/>
    <col min="12302" max="12302" width="18.875" style="74" customWidth="1"/>
    <col min="12303" max="12303" width="14.5" style="74" customWidth="1"/>
    <col min="12304" max="12305" width="16.375" style="74" customWidth="1"/>
    <col min="12306" max="12306" width="14.5" style="74" customWidth="1"/>
    <col min="12307" max="12308" width="16.375" style="74" customWidth="1"/>
    <col min="12309" max="12309" width="14.5" style="74" customWidth="1"/>
    <col min="12310" max="12310" width="18.625" style="74" customWidth="1"/>
    <col min="12311" max="12311" width="14.5" style="74" customWidth="1"/>
    <col min="12312" max="12312" width="16.375" style="74" customWidth="1"/>
    <col min="12313" max="12314" width="17.625" style="74" customWidth="1"/>
    <col min="12315" max="12315" width="14.5" style="74" customWidth="1"/>
    <col min="12316" max="12316" width="22.625" style="74" customWidth="1"/>
    <col min="12317" max="12317" width="16.375" style="74" customWidth="1"/>
    <col min="12318" max="12319" width="16.375" style="74" bestFit="1" customWidth="1"/>
    <col min="12320" max="12320" width="20.5" style="74" bestFit="1" customWidth="1"/>
    <col min="12321" max="12323" width="16.375" style="74" bestFit="1" customWidth="1"/>
    <col min="12324" max="12324" width="19.5" style="74" bestFit="1" customWidth="1"/>
    <col min="12325" max="12325" width="21.125" style="74" bestFit="1" customWidth="1"/>
    <col min="12326" max="12326" width="20.75" style="74" bestFit="1" customWidth="1"/>
    <col min="12327" max="12330" width="16.375" style="74" bestFit="1" customWidth="1"/>
    <col min="12331" max="12331" width="20.5" style="74" bestFit="1" customWidth="1"/>
    <col min="12332" max="12332" width="16.75" style="74" bestFit="1" customWidth="1"/>
    <col min="12333" max="12333" width="14.5" style="74" bestFit="1" customWidth="1"/>
    <col min="12334" max="12334" width="16.375" style="74" bestFit="1" customWidth="1"/>
    <col min="12335" max="12335" width="17.625" style="74" bestFit="1" customWidth="1"/>
    <col min="12336" max="12336" width="22.375" style="74" bestFit="1" customWidth="1"/>
    <col min="12337" max="12345" width="16.375" style="74" bestFit="1" customWidth="1"/>
    <col min="12346" max="12346" width="19.5" style="74" bestFit="1" customWidth="1"/>
    <col min="12347" max="12349" width="16.375" style="74" bestFit="1" customWidth="1"/>
    <col min="12350" max="12350" width="20.75" style="74" bestFit="1" customWidth="1"/>
    <col min="12351" max="12351" width="14.5" style="74" bestFit="1" customWidth="1"/>
    <col min="12352" max="12352" width="18.875" style="74" bestFit="1" customWidth="1"/>
    <col min="12353" max="12353" width="16.375" style="74" bestFit="1" customWidth="1"/>
    <col min="12354" max="12354" width="16.75" style="74" bestFit="1" customWidth="1"/>
    <col min="12355" max="12355" width="18" style="74" bestFit="1" customWidth="1"/>
    <col min="12356" max="12356" width="14.5" style="74" bestFit="1" customWidth="1"/>
    <col min="12357" max="12357" width="15.125" style="74" bestFit="1" customWidth="1"/>
    <col min="12358" max="12359" width="16.375" style="74" bestFit="1" customWidth="1"/>
    <col min="12360" max="12360" width="18.625" style="74" bestFit="1" customWidth="1"/>
    <col min="12361" max="12361" width="16.375" style="74" bestFit="1" customWidth="1"/>
    <col min="12362" max="12362" width="17.625" style="74" bestFit="1" customWidth="1"/>
    <col min="12363" max="12364" width="16.375" style="74" bestFit="1" customWidth="1"/>
    <col min="12365" max="12365" width="22.625" style="74" bestFit="1" customWidth="1"/>
    <col min="12366" max="12366" width="18.875" style="74" bestFit="1" customWidth="1"/>
    <col min="12367" max="12367" width="18.625" style="74" bestFit="1" customWidth="1"/>
    <col min="12368" max="12368" width="16.375" style="74" bestFit="1" customWidth="1"/>
    <col min="12369" max="12370" width="14.5" style="74" bestFit="1" customWidth="1"/>
    <col min="12371" max="12371" width="16.375" style="74" bestFit="1" customWidth="1"/>
    <col min="12372" max="12374" width="14.5" style="74" bestFit="1" customWidth="1"/>
    <col min="12375" max="12375" width="16.75" style="74" bestFit="1" customWidth="1"/>
    <col min="12376" max="12376" width="14.5" style="74" bestFit="1" customWidth="1"/>
    <col min="12377" max="12377" width="16.375" style="74" bestFit="1" customWidth="1"/>
    <col min="12378" max="12378" width="14.5" style="74" bestFit="1" customWidth="1"/>
    <col min="12379" max="12379" width="16.75" style="74" bestFit="1" customWidth="1"/>
    <col min="12380" max="12380" width="14.5" style="74" bestFit="1" customWidth="1"/>
    <col min="12381" max="12382" width="16.375" style="74" bestFit="1" customWidth="1"/>
    <col min="12383" max="12383" width="14.5" style="74" bestFit="1" customWidth="1"/>
    <col min="12384" max="12384" width="24.875" style="74" customWidth="1"/>
    <col min="12385" max="12385" width="0" style="74" hidden="1" customWidth="1"/>
    <col min="12386" max="12386" width="22.625" style="74" bestFit="1" customWidth="1"/>
    <col min="12387" max="12387" width="25.75" style="74" bestFit="1" customWidth="1"/>
    <col min="12388" max="12388" width="26.5" style="74" bestFit="1" customWidth="1"/>
    <col min="12389" max="12389" width="24.75" style="74" bestFit="1" customWidth="1"/>
    <col min="12390" max="12390" width="25.625" style="74" bestFit="1" customWidth="1"/>
    <col min="12391" max="12391" width="20.5" style="74" bestFit="1" customWidth="1"/>
    <col min="12392" max="12392" width="27" style="74" bestFit="1" customWidth="1"/>
    <col min="12393" max="12394" width="0" style="74" hidden="1" customWidth="1"/>
    <col min="12395" max="12396" width="16.375" style="74" bestFit="1" customWidth="1"/>
    <col min="12397" max="12398" width="0" style="74" hidden="1" customWidth="1"/>
    <col min="12399" max="12399" width="14.5" style="74" bestFit="1" customWidth="1"/>
    <col min="12400" max="12452" width="0" style="74" hidden="1" customWidth="1"/>
    <col min="12453" max="12453" width="27.25" style="74" customWidth="1"/>
    <col min="12454" max="12545" width="14.375" style="74"/>
    <col min="12546" max="12546" width="103.875" style="74" customWidth="1"/>
    <col min="12547" max="12547" width="57.375" style="74" customWidth="1"/>
    <col min="12548" max="12548" width="95.125" style="74" customWidth="1"/>
    <col min="12549" max="12552" width="19.5" style="74" customWidth="1"/>
    <col min="12553" max="12553" width="21.75" style="74" customWidth="1"/>
    <col min="12554" max="12554" width="16.375" style="74" customWidth="1"/>
    <col min="12555" max="12555" width="16.75" style="74" customWidth="1"/>
    <col min="12556" max="12556" width="16.375" style="74" customWidth="1"/>
    <col min="12557" max="12557" width="14.5" style="74" customWidth="1"/>
    <col min="12558" max="12558" width="18.875" style="74" customWidth="1"/>
    <col min="12559" max="12559" width="14.5" style="74" customWidth="1"/>
    <col min="12560" max="12561" width="16.375" style="74" customWidth="1"/>
    <col min="12562" max="12562" width="14.5" style="74" customWidth="1"/>
    <col min="12563" max="12564" width="16.375" style="74" customWidth="1"/>
    <col min="12565" max="12565" width="14.5" style="74" customWidth="1"/>
    <col min="12566" max="12566" width="18.625" style="74" customWidth="1"/>
    <col min="12567" max="12567" width="14.5" style="74" customWidth="1"/>
    <col min="12568" max="12568" width="16.375" style="74" customWidth="1"/>
    <col min="12569" max="12570" width="17.625" style="74" customWidth="1"/>
    <col min="12571" max="12571" width="14.5" style="74" customWidth="1"/>
    <col min="12572" max="12572" width="22.625" style="74" customWidth="1"/>
    <col min="12573" max="12573" width="16.375" style="74" customWidth="1"/>
    <col min="12574" max="12575" width="16.375" style="74" bestFit="1" customWidth="1"/>
    <col min="12576" max="12576" width="20.5" style="74" bestFit="1" customWidth="1"/>
    <col min="12577" max="12579" width="16.375" style="74" bestFit="1" customWidth="1"/>
    <col min="12580" max="12580" width="19.5" style="74" bestFit="1" customWidth="1"/>
    <col min="12581" max="12581" width="21.125" style="74" bestFit="1" customWidth="1"/>
    <col min="12582" max="12582" width="20.75" style="74" bestFit="1" customWidth="1"/>
    <col min="12583" max="12586" width="16.375" style="74" bestFit="1" customWidth="1"/>
    <col min="12587" max="12587" width="20.5" style="74" bestFit="1" customWidth="1"/>
    <col min="12588" max="12588" width="16.75" style="74" bestFit="1" customWidth="1"/>
    <col min="12589" max="12589" width="14.5" style="74" bestFit="1" customWidth="1"/>
    <col min="12590" max="12590" width="16.375" style="74" bestFit="1" customWidth="1"/>
    <col min="12591" max="12591" width="17.625" style="74" bestFit="1" customWidth="1"/>
    <col min="12592" max="12592" width="22.375" style="74" bestFit="1" customWidth="1"/>
    <col min="12593" max="12601" width="16.375" style="74" bestFit="1" customWidth="1"/>
    <col min="12602" max="12602" width="19.5" style="74" bestFit="1" customWidth="1"/>
    <col min="12603" max="12605" width="16.375" style="74" bestFit="1" customWidth="1"/>
    <col min="12606" max="12606" width="20.75" style="74" bestFit="1" customWidth="1"/>
    <col min="12607" max="12607" width="14.5" style="74" bestFit="1" customWidth="1"/>
    <col min="12608" max="12608" width="18.875" style="74" bestFit="1" customWidth="1"/>
    <col min="12609" max="12609" width="16.375" style="74" bestFit="1" customWidth="1"/>
    <col min="12610" max="12610" width="16.75" style="74" bestFit="1" customWidth="1"/>
    <col min="12611" max="12611" width="18" style="74" bestFit="1" customWidth="1"/>
    <col min="12612" max="12612" width="14.5" style="74" bestFit="1" customWidth="1"/>
    <col min="12613" max="12613" width="15.125" style="74" bestFit="1" customWidth="1"/>
    <col min="12614" max="12615" width="16.375" style="74" bestFit="1" customWidth="1"/>
    <col min="12616" max="12616" width="18.625" style="74" bestFit="1" customWidth="1"/>
    <col min="12617" max="12617" width="16.375" style="74" bestFit="1" customWidth="1"/>
    <col min="12618" max="12618" width="17.625" style="74" bestFit="1" customWidth="1"/>
    <col min="12619" max="12620" width="16.375" style="74" bestFit="1" customWidth="1"/>
    <col min="12621" max="12621" width="22.625" style="74" bestFit="1" customWidth="1"/>
    <col min="12622" max="12622" width="18.875" style="74" bestFit="1" customWidth="1"/>
    <col min="12623" max="12623" width="18.625" style="74" bestFit="1" customWidth="1"/>
    <col min="12624" max="12624" width="16.375" style="74" bestFit="1" customWidth="1"/>
    <col min="12625" max="12626" width="14.5" style="74" bestFit="1" customWidth="1"/>
    <col min="12627" max="12627" width="16.375" style="74" bestFit="1" customWidth="1"/>
    <col min="12628" max="12630" width="14.5" style="74" bestFit="1" customWidth="1"/>
    <col min="12631" max="12631" width="16.75" style="74" bestFit="1" customWidth="1"/>
    <col min="12632" max="12632" width="14.5" style="74" bestFit="1" customWidth="1"/>
    <col min="12633" max="12633" width="16.375" style="74" bestFit="1" customWidth="1"/>
    <col min="12634" max="12634" width="14.5" style="74" bestFit="1" customWidth="1"/>
    <col min="12635" max="12635" width="16.75" style="74" bestFit="1" customWidth="1"/>
    <col min="12636" max="12636" width="14.5" style="74" bestFit="1" customWidth="1"/>
    <col min="12637" max="12638" width="16.375" style="74" bestFit="1" customWidth="1"/>
    <col min="12639" max="12639" width="14.5" style="74" bestFit="1" customWidth="1"/>
    <col min="12640" max="12640" width="24.875" style="74" customWidth="1"/>
    <col min="12641" max="12641" width="0" style="74" hidden="1" customWidth="1"/>
    <col min="12642" max="12642" width="22.625" style="74" bestFit="1" customWidth="1"/>
    <col min="12643" max="12643" width="25.75" style="74" bestFit="1" customWidth="1"/>
    <col min="12644" max="12644" width="26.5" style="74" bestFit="1" customWidth="1"/>
    <col min="12645" max="12645" width="24.75" style="74" bestFit="1" customWidth="1"/>
    <col min="12646" max="12646" width="25.625" style="74" bestFit="1" customWidth="1"/>
    <col min="12647" max="12647" width="20.5" style="74" bestFit="1" customWidth="1"/>
    <col min="12648" max="12648" width="27" style="74" bestFit="1" customWidth="1"/>
    <col min="12649" max="12650" width="0" style="74" hidden="1" customWidth="1"/>
    <col min="12651" max="12652" width="16.375" style="74" bestFit="1" customWidth="1"/>
    <col min="12653" max="12654" width="0" style="74" hidden="1" customWidth="1"/>
    <col min="12655" max="12655" width="14.5" style="74" bestFit="1" customWidth="1"/>
    <col min="12656" max="12708" width="0" style="74" hidden="1" customWidth="1"/>
    <col min="12709" max="12709" width="27.25" style="74" customWidth="1"/>
    <col min="12710" max="12801" width="14.375" style="74"/>
    <col min="12802" max="12802" width="103.875" style="74" customWidth="1"/>
    <col min="12803" max="12803" width="57.375" style="74" customWidth="1"/>
    <col min="12804" max="12804" width="95.125" style="74" customWidth="1"/>
    <col min="12805" max="12808" width="19.5" style="74" customWidth="1"/>
    <col min="12809" max="12809" width="21.75" style="74" customWidth="1"/>
    <col min="12810" max="12810" width="16.375" style="74" customWidth="1"/>
    <col min="12811" max="12811" width="16.75" style="74" customWidth="1"/>
    <col min="12812" max="12812" width="16.375" style="74" customWidth="1"/>
    <col min="12813" max="12813" width="14.5" style="74" customWidth="1"/>
    <col min="12814" max="12814" width="18.875" style="74" customWidth="1"/>
    <col min="12815" max="12815" width="14.5" style="74" customWidth="1"/>
    <col min="12816" max="12817" width="16.375" style="74" customWidth="1"/>
    <col min="12818" max="12818" width="14.5" style="74" customWidth="1"/>
    <col min="12819" max="12820" width="16.375" style="74" customWidth="1"/>
    <col min="12821" max="12821" width="14.5" style="74" customWidth="1"/>
    <col min="12822" max="12822" width="18.625" style="74" customWidth="1"/>
    <col min="12823" max="12823" width="14.5" style="74" customWidth="1"/>
    <col min="12824" max="12824" width="16.375" style="74" customWidth="1"/>
    <col min="12825" max="12826" width="17.625" style="74" customWidth="1"/>
    <col min="12827" max="12827" width="14.5" style="74" customWidth="1"/>
    <col min="12828" max="12828" width="22.625" style="74" customWidth="1"/>
    <col min="12829" max="12829" width="16.375" style="74" customWidth="1"/>
    <col min="12830" max="12831" width="16.375" style="74" bestFit="1" customWidth="1"/>
    <col min="12832" max="12832" width="20.5" style="74" bestFit="1" customWidth="1"/>
    <col min="12833" max="12835" width="16.375" style="74" bestFit="1" customWidth="1"/>
    <col min="12836" max="12836" width="19.5" style="74" bestFit="1" customWidth="1"/>
    <col min="12837" max="12837" width="21.125" style="74" bestFit="1" customWidth="1"/>
    <col min="12838" max="12838" width="20.75" style="74" bestFit="1" customWidth="1"/>
    <col min="12839" max="12842" width="16.375" style="74" bestFit="1" customWidth="1"/>
    <col min="12843" max="12843" width="20.5" style="74" bestFit="1" customWidth="1"/>
    <col min="12844" max="12844" width="16.75" style="74" bestFit="1" customWidth="1"/>
    <col min="12845" max="12845" width="14.5" style="74" bestFit="1" customWidth="1"/>
    <col min="12846" max="12846" width="16.375" style="74" bestFit="1" customWidth="1"/>
    <col min="12847" max="12847" width="17.625" style="74" bestFit="1" customWidth="1"/>
    <col min="12848" max="12848" width="22.375" style="74" bestFit="1" customWidth="1"/>
    <col min="12849" max="12857" width="16.375" style="74" bestFit="1" customWidth="1"/>
    <col min="12858" max="12858" width="19.5" style="74" bestFit="1" customWidth="1"/>
    <col min="12859" max="12861" width="16.375" style="74" bestFit="1" customWidth="1"/>
    <col min="12862" max="12862" width="20.75" style="74" bestFit="1" customWidth="1"/>
    <col min="12863" max="12863" width="14.5" style="74" bestFit="1" customWidth="1"/>
    <col min="12864" max="12864" width="18.875" style="74" bestFit="1" customWidth="1"/>
    <col min="12865" max="12865" width="16.375" style="74" bestFit="1" customWidth="1"/>
    <col min="12866" max="12866" width="16.75" style="74" bestFit="1" customWidth="1"/>
    <col min="12867" max="12867" width="18" style="74" bestFit="1" customWidth="1"/>
    <col min="12868" max="12868" width="14.5" style="74" bestFit="1" customWidth="1"/>
    <col min="12869" max="12869" width="15.125" style="74" bestFit="1" customWidth="1"/>
    <col min="12870" max="12871" width="16.375" style="74" bestFit="1" customWidth="1"/>
    <col min="12872" max="12872" width="18.625" style="74" bestFit="1" customWidth="1"/>
    <col min="12873" max="12873" width="16.375" style="74" bestFit="1" customWidth="1"/>
    <col min="12874" max="12874" width="17.625" style="74" bestFit="1" customWidth="1"/>
    <col min="12875" max="12876" width="16.375" style="74" bestFit="1" customWidth="1"/>
    <col min="12877" max="12877" width="22.625" style="74" bestFit="1" customWidth="1"/>
    <col min="12878" max="12878" width="18.875" style="74" bestFit="1" customWidth="1"/>
    <col min="12879" max="12879" width="18.625" style="74" bestFit="1" customWidth="1"/>
    <col min="12880" max="12880" width="16.375" style="74" bestFit="1" customWidth="1"/>
    <col min="12881" max="12882" width="14.5" style="74" bestFit="1" customWidth="1"/>
    <col min="12883" max="12883" width="16.375" style="74" bestFit="1" customWidth="1"/>
    <col min="12884" max="12886" width="14.5" style="74" bestFit="1" customWidth="1"/>
    <col min="12887" max="12887" width="16.75" style="74" bestFit="1" customWidth="1"/>
    <col min="12888" max="12888" width="14.5" style="74" bestFit="1" customWidth="1"/>
    <col min="12889" max="12889" width="16.375" style="74" bestFit="1" customWidth="1"/>
    <col min="12890" max="12890" width="14.5" style="74" bestFit="1" customWidth="1"/>
    <col min="12891" max="12891" width="16.75" style="74" bestFit="1" customWidth="1"/>
    <col min="12892" max="12892" width="14.5" style="74" bestFit="1" customWidth="1"/>
    <col min="12893" max="12894" width="16.375" style="74" bestFit="1" customWidth="1"/>
    <col min="12895" max="12895" width="14.5" style="74" bestFit="1" customWidth="1"/>
    <col min="12896" max="12896" width="24.875" style="74" customWidth="1"/>
    <col min="12897" max="12897" width="0" style="74" hidden="1" customWidth="1"/>
    <col min="12898" max="12898" width="22.625" style="74" bestFit="1" customWidth="1"/>
    <col min="12899" max="12899" width="25.75" style="74" bestFit="1" customWidth="1"/>
    <col min="12900" max="12900" width="26.5" style="74" bestFit="1" customWidth="1"/>
    <col min="12901" max="12901" width="24.75" style="74" bestFit="1" customWidth="1"/>
    <col min="12902" max="12902" width="25.625" style="74" bestFit="1" customWidth="1"/>
    <col min="12903" max="12903" width="20.5" style="74" bestFit="1" customWidth="1"/>
    <col min="12904" max="12904" width="27" style="74" bestFit="1" customWidth="1"/>
    <col min="12905" max="12906" width="0" style="74" hidden="1" customWidth="1"/>
    <col min="12907" max="12908" width="16.375" style="74" bestFit="1" customWidth="1"/>
    <col min="12909" max="12910" width="0" style="74" hidden="1" customWidth="1"/>
    <col min="12911" max="12911" width="14.5" style="74" bestFit="1" customWidth="1"/>
    <col min="12912" max="12964" width="0" style="74" hidden="1" customWidth="1"/>
    <col min="12965" max="12965" width="27.25" style="74" customWidth="1"/>
    <col min="12966" max="13057" width="14.375" style="74"/>
    <col min="13058" max="13058" width="103.875" style="74" customWidth="1"/>
    <col min="13059" max="13059" width="57.375" style="74" customWidth="1"/>
    <col min="13060" max="13060" width="95.125" style="74" customWidth="1"/>
    <col min="13061" max="13064" width="19.5" style="74" customWidth="1"/>
    <col min="13065" max="13065" width="21.75" style="74" customWidth="1"/>
    <col min="13066" max="13066" width="16.375" style="74" customWidth="1"/>
    <col min="13067" max="13067" width="16.75" style="74" customWidth="1"/>
    <col min="13068" max="13068" width="16.375" style="74" customWidth="1"/>
    <col min="13069" max="13069" width="14.5" style="74" customWidth="1"/>
    <col min="13070" max="13070" width="18.875" style="74" customWidth="1"/>
    <col min="13071" max="13071" width="14.5" style="74" customWidth="1"/>
    <col min="13072" max="13073" width="16.375" style="74" customWidth="1"/>
    <col min="13074" max="13074" width="14.5" style="74" customWidth="1"/>
    <col min="13075" max="13076" width="16.375" style="74" customWidth="1"/>
    <col min="13077" max="13077" width="14.5" style="74" customWidth="1"/>
    <col min="13078" max="13078" width="18.625" style="74" customWidth="1"/>
    <col min="13079" max="13079" width="14.5" style="74" customWidth="1"/>
    <col min="13080" max="13080" width="16.375" style="74" customWidth="1"/>
    <col min="13081" max="13082" width="17.625" style="74" customWidth="1"/>
    <col min="13083" max="13083" width="14.5" style="74" customWidth="1"/>
    <col min="13084" max="13084" width="22.625" style="74" customWidth="1"/>
    <col min="13085" max="13085" width="16.375" style="74" customWidth="1"/>
    <col min="13086" max="13087" width="16.375" style="74" bestFit="1" customWidth="1"/>
    <col min="13088" max="13088" width="20.5" style="74" bestFit="1" customWidth="1"/>
    <col min="13089" max="13091" width="16.375" style="74" bestFit="1" customWidth="1"/>
    <col min="13092" max="13092" width="19.5" style="74" bestFit="1" customWidth="1"/>
    <col min="13093" max="13093" width="21.125" style="74" bestFit="1" customWidth="1"/>
    <col min="13094" max="13094" width="20.75" style="74" bestFit="1" customWidth="1"/>
    <col min="13095" max="13098" width="16.375" style="74" bestFit="1" customWidth="1"/>
    <col min="13099" max="13099" width="20.5" style="74" bestFit="1" customWidth="1"/>
    <col min="13100" max="13100" width="16.75" style="74" bestFit="1" customWidth="1"/>
    <col min="13101" max="13101" width="14.5" style="74" bestFit="1" customWidth="1"/>
    <col min="13102" max="13102" width="16.375" style="74" bestFit="1" customWidth="1"/>
    <col min="13103" max="13103" width="17.625" style="74" bestFit="1" customWidth="1"/>
    <col min="13104" max="13104" width="22.375" style="74" bestFit="1" customWidth="1"/>
    <col min="13105" max="13113" width="16.375" style="74" bestFit="1" customWidth="1"/>
    <col min="13114" max="13114" width="19.5" style="74" bestFit="1" customWidth="1"/>
    <col min="13115" max="13117" width="16.375" style="74" bestFit="1" customWidth="1"/>
    <col min="13118" max="13118" width="20.75" style="74" bestFit="1" customWidth="1"/>
    <col min="13119" max="13119" width="14.5" style="74" bestFit="1" customWidth="1"/>
    <col min="13120" max="13120" width="18.875" style="74" bestFit="1" customWidth="1"/>
    <col min="13121" max="13121" width="16.375" style="74" bestFit="1" customWidth="1"/>
    <col min="13122" max="13122" width="16.75" style="74" bestFit="1" customWidth="1"/>
    <col min="13123" max="13123" width="18" style="74" bestFit="1" customWidth="1"/>
    <col min="13124" max="13124" width="14.5" style="74" bestFit="1" customWidth="1"/>
    <col min="13125" max="13125" width="15.125" style="74" bestFit="1" customWidth="1"/>
    <col min="13126" max="13127" width="16.375" style="74" bestFit="1" customWidth="1"/>
    <col min="13128" max="13128" width="18.625" style="74" bestFit="1" customWidth="1"/>
    <col min="13129" max="13129" width="16.375" style="74" bestFit="1" customWidth="1"/>
    <col min="13130" max="13130" width="17.625" style="74" bestFit="1" customWidth="1"/>
    <col min="13131" max="13132" width="16.375" style="74" bestFit="1" customWidth="1"/>
    <col min="13133" max="13133" width="22.625" style="74" bestFit="1" customWidth="1"/>
    <col min="13134" max="13134" width="18.875" style="74" bestFit="1" customWidth="1"/>
    <col min="13135" max="13135" width="18.625" style="74" bestFit="1" customWidth="1"/>
    <col min="13136" max="13136" width="16.375" style="74" bestFit="1" customWidth="1"/>
    <col min="13137" max="13138" width="14.5" style="74" bestFit="1" customWidth="1"/>
    <col min="13139" max="13139" width="16.375" style="74" bestFit="1" customWidth="1"/>
    <col min="13140" max="13142" width="14.5" style="74" bestFit="1" customWidth="1"/>
    <col min="13143" max="13143" width="16.75" style="74" bestFit="1" customWidth="1"/>
    <col min="13144" max="13144" width="14.5" style="74" bestFit="1" customWidth="1"/>
    <col min="13145" max="13145" width="16.375" style="74" bestFit="1" customWidth="1"/>
    <col min="13146" max="13146" width="14.5" style="74" bestFit="1" customWidth="1"/>
    <col min="13147" max="13147" width="16.75" style="74" bestFit="1" customWidth="1"/>
    <col min="13148" max="13148" width="14.5" style="74" bestFit="1" customWidth="1"/>
    <col min="13149" max="13150" width="16.375" style="74" bestFit="1" customWidth="1"/>
    <col min="13151" max="13151" width="14.5" style="74" bestFit="1" customWidth="1"/>
    <col min="13152" max="13152" width="24.875" style="74" customWidth="1"/>
    <col min="13153" max="13153" width="0" style="74" hidden="1" customWidth="1"/>
    <col min="13154" max="13154" width="22.625" style="74" bestFit="1" customWidth="1"/>
    <col min="13155" max="13155" width="25.75" style="74" bestFit="1" customWidth="1"/>
    <col min="13156" max="13156" width="26.5" style="74" bestFit="1" customWidth="1"/>
    <col min="13157" max="13157" width="24.75" style="74" bestFit="1" customWidth="1"/>
    <col min="13158" max="13158" width="25.625" style="74" bestFit="1" customWidth="1"/>
    <col min="13159" max="13159" width="20.5" style="74" bestFit="1" customWidth="1"/>
    <col min="13160" max="13160" width="27" style="74" bestFit="1" customWidth="1"/>
    <col min="13161" max="13162" width="0" style="74" hidden="1" customWidth="1"/>
    <col min="13163" max="13164" width="16.375" style="74" bestFit="1" customWidth="1"/>
    <col min="13165" max="13166" width="0" style="74" hidden="1" customWidth="1"/>
    <col min="13167" max="13167" width="14.5" style="74" bestFit="1" customWidth="1"/>
    <col min="13168" max="13220" width="0" style="74" hidden="1" customWidth="1"/>
    <col min="13221" max="13221" width="27.25" style="74" customWidth="1"/>
    <col min="13222" max="13313" width="14.375" style="74"/>
    <col min="13314" max="13314" width="103.875" style="74" customWidth="1"/>
    <col min="13315" max="13315" width="57.375" style="74" customWidth="1"/>
    <col min="13316" max="13316" width="95.125" style="74" customWidth="1"/>
    <col min="13317" max="13320" width="19.5" style="74" customWidth="1"/>
    <col min="13321" max="13321" width="21.75" style="74" customWidth="1"/>
    <col min="13322" max="13322" width="16.375" style="74" customWidth="1"/>
    <col min="13323" max="13323" width="16.75" style="74" customWidth="1"/>
    <col min="13324" max="13324" width="16.375" style="74" customWidth="1"/>
    <col min="13325" max="13325" width="14.5" style="74" customWidth="1"/>
    <col min="13326" max="13326" width="18.875" style="74" customWidth="1"/>
    <col min="13327" max="13327" width="14.5" style="74" customWidth="1"/>
    <col min="13328" max="13329" width="16.375" style="74" customWidth="1"/>
    <col min="13330" max="13330" width="14.5" style="74" customWidth="1"/>
    <col min="13331" max="13332" width="16.375" style="74" customWidth="1"/>
    <col min="13333" max="13333" width="14.5" style="74" customWidth="1"/>
    <col min="13334" max="13334" width="18.625" style="74" customWidth="1"/>
    <col min="13335" max="13335" width="14.5" style="74" customWidth="1"/>
    <col min="13336" max="13336" width="16.375" style="74" customWidth="1"/>
    <col min="13337" max="13338" width="17.625" style="74" customWidth="1"/>
    <col min="13339" max="13339" width="14.5" style="74" customWidth="1"/>
    <col min="13340" max="13340" width="22.625" style="74" customWidth="1"/>
    <col min="13341" max="13341" width="16.375" style="74" customWidth="1"/>
    <col min="13342" max="13343" width="16.375" style="74" bestFit="1" customWidth="1"/>
    <col min="13344" max="13344" width="20.5" style="74" bestFit="1" customWidth="1"/>
    <col min="13345" max="13347" width="16.375" style="74" bestFit="1" customWidth="1"/>
    <col min="13348" max="13348" width="19.5" style="74" bestFit="1" customWidth="1"/>
    <col min="13349" max="13349" width="21.125" style="74" bestFit="1" customWidth="1"/>
    <col min="13350" max="13350" width="20.75" style="74" bestFit="1" customWidth="1"/>
    <col min="13351" max="13354" width="16.375" style="74" bestFit="1" customWidth="1"/>
    <col min="13355" max="13355" width="20.5" style="74" bestFit="1" customWidth="1"/>
    <col min="13356" max="13356" width="16.75" style="74" bestFit="1" customWidth="1"/>
    <col min="13357" max="13357" width="14.5" style="74" bestFit="1" customWidth="1"/>
    <col min="13358" max="13358" width="16.375" style="74" bestFit="1" customWidth="1"/>
    <col min="13359" max="13359" width="17.625" style="74" bestFit="1" customWidth="1"/>
    <col min="13360" max="13360" width="22.375" style="74" bestFit="1" customWidth="1"/>
    <col min="13361" max="13369" width="16.375" style="74" bestFit="1" customWidth="1"/>
    <col min="13370" max="13370" width="19.5" style="74" bestFit="1" customWidth="1"/>
    <col min="13371" max="13373" width="16.375" style="74" bestFit="1" customWidth="1"/>
    <col min="13374" max="13374" width="20.75" style="74" bestFit="1" customWidth="1"/>
    <col min="13375" max="13375" width="14.5" style="74" bestFit="1" customWidth="1"/>
    <col min="13376" max="13376" width="18.875" style="74" bestFit="1" customWidth="1"/>
    <col min="13377" max="13377" width="16.375" style="74" bestFit="1" customWidth="1"/>
    <col min="13378" max="13378" width="16.75" style="74" bestFit="1" customWidth="1"/>
    <col min="13379" max="13379" width="18" style="74" bestFit="1" customWidth="1"/>
    <col min="13380" max="13380" width="14.5" style="74" bestFit="1" customWidth="1"/>
    <col min="13381" max="13381" width="15.125" style="74" bestFit="1" customWidth="1"/>
    <col min="13382" max="13383" width="16.375" style="74" bestFit="1" customWidth="1"/>
    <col min="13384" max="13384" width="18.625" style="74" bestFit="1" customWidth="1"/>
    <col min="13385" max="13385" width="16.375" style="74" bestFit="1" customWidth="1"/>
    <col min="13386" max="13386" width="17.625" style="74" bestFit="1" customWidth="1"/>
    <col min="13387" max="13388" width="16.375" style="74" bestFit="1" customWidth="1"/>
    <col min="13389" max="13389" width="22.625" style="74" bestFit="1" customWidth="1"/>
    <col min="13390" max="13390" width="18.875" style="74" bestFit="1" customWidth="1"/>
    <col min="13391" max="13391" width="18.625" style="74" bestFit="1" customWidth="1"/>
    <col min="13392" max="13392" width="16.375" style="74" bestFit="1" customWidth="1"/>
    <col min="13393" max="13394" width="14.5" style="74" bestFit="1" customWidth="1"/>
    <col min="13395" max="13395" width="16.375" style="74" bestFit="1" customWidth="1"/>
    <col min="13396" max="13398" width="14.5" style="74" bestFit="1" customWidth="1"/>
    <col min="13399" max="13399" width="16.75" style="74" bestFit="1" customWidth="1"/>
    <col min="13400" max="13400" width="14.5" style="74" bestFit="1" customWidth="1"/>
    <col min="13401" max="13401" width="16.375" style="74" bestFit="1" customWidth="1"/>
    <col min="13402" max="13402" width="14.5" style="74" bestFit="1" customWidth="1"/>
    <col min="13403" max="13403" width="16.75" style="74" bestFit="1" customWidth="1"/>
    <col min="13404" max="13404" width="14.5" style="74" bestFit="1" customWidth="1"/>
    <col min="13405" max="13406" width="16.375" style="74" bestFit="1" customWidth="1"/>
    <col min="13407" max="13407" width="14.5" style="74" bestFit="1" customWidth="1"/>
    <col min="13408" max="13408" width="24.875" style="74" customWidth="1"/>
    <col min="13409" max="13409" width="0" style="74" hidden="1" customWidth="1"/>
    <col min="13410" max="13410" width="22.625" style="74" bestFit="1" customWidth="1"/>
    <col min="13411" max="13411" width="25.75" style="74" bestFit="1" customWidth="1"/>
    <col min="13412" max="13412" width="26.5" style="74" bestFit="1" customWidth="1"/>
    <col min="13413" max="13413" width="24.75" style="74" bestFit="1" customWidth="1"/>
    <col min="13414" max="13414" width="25.625" style="74" bestFit="1" customWidth="1"/>
    <col min="13415" max="13415" width="20.5" style="74" bestFit="1" customWidth="1"/>
    <col min="13416" max="13416" width="27" style="74" bestFit="1" customWidth="1"/>
    <col min="13417" max="13418" width="0" style="74" hidden="1" customWidth="1"/>
    <col min="13419" max="13420" width="16.375" style="74" bestFit="1" customWidth="1"/>
    <col min="13421" max="13422" width="0" style="74" hidden="1" customWidth="1"/>
    <col min="13423" max="13423" width="14.5" style="74" bestFit="1" customWidth="1"/>
    <col min="13424" max="13476" width="0" style="74" hidden="1" customWidth="1"/>
    <col min="13477" max="13477" width="27.25" style="74" customWidth="1"/>
    <col min="13478" max="13569" width="14.375" style="74"/>
    <col min="13570" max="13570" width="103.875" style="74" customWidth="1"/>
    <col min="13571" max="13571" width="57.375" style="74" customWidth="1"/>
    <col min="13572" max="13572" width="95.125" style="74" customWidth="1"/>
    <col min="13573" max="13576" width="19.5" style="74" customWidth="1"/>
    <col min="13577" max="13577" width="21.75" style="74" customWidth="1"/>
    <col min="13578" max="13578" width="16.375" style="74" customWidth="1"/>
    <col min="13579" max="13579" width="16.75" style="74" customWidth="1"/>
    <col min="13580" max="13580" width="16.375" style="74" customWidth="1"/>
    <col min="13581" max="13581" width="14.5" style="74" customWidth="1"/>
    <col min="13582" max="13582" width="18.875" style="74" customWidth="1"/>
    <col min="13583" max="13583" width="14.5" style="74" customWidth="1"/>
    <col min="13584" max="13585" width="16.375" style="74" customWidth="1"/>
    <col min="13586" max="13586" width="14.5" style="74" customWidth="1"/>
    <col min="13587" max="13588" width="16.375" style="74" customWidth="1"/>
    <col min="13589" max="13589" width="14.5" style="74" customWidth="1"/>
    <col min="13590" max="13590" width="18.625" style="74" customWidth="1"/>
    <col min="13591" max="13591" width="14.5" style="74" customWidth="1"/>
    <col min="13592" max="13592" width="16.375" style="74" customWidth="1"/>
    <col min="13593" max="13594" width="17.625" style="74" customWidth="1"/>
    <col min="13595" max="13595" width="14.5" style="74" customWidth="1"/>
    <col min="13596" max="13596" width="22.625" style="74" customWidth="1"/>
    <col min="13597" max="13597" width="16.375" style="74" customWidth="1"/>
    <col min="13598" max="13599" width="16.375" style="74" bestFit="1" customWidth="1"/>
    <col min="13600" max="13600" width="20.5" style="74" bestFit="1" customWidth="1"/>
    <col min="13601" max="13603" width="16.375" style="74" bestFit="1" customWidth="1"/>
    <col min="13604" max="13604" width="19.5" style="74" bestFit="1" customWidth="1"/>
    <col min="13605" max="13605" width="21.125" style="74" bestFit="1" customWidth="1"/>
    <col min="13606" max="13606" width="20.75" style="74" bestFit="1" customWidth="1"/>
    <col min="13607" max="13610" width="16.375" style="74" bestFit="1" customWidth="1"/>
    <col min="13611" max="13611" width="20.5" style="74" bestFit="1" customWidth="1"/>
    <col min="13612" max="13612" width="16.75" style="74" bestFit="1" customWidth="1"/>
    <col min="13613" max="13613" width="14.5" style="74" bestFit="1" customWidth="1"/>
    <col min="13614" max="13614" width="16.375" style="74" bestFit="1" customWidth="1"/>
    <col min="13615" max="13615" width="17.625" style="74" bestFit="1" customWidth="1"/>
    <col min="13616" max="13616" width="22.375" style="74" bestFit="1" customWidth="1"/>
    <col min="13617" max="13625" width="16.375" style="74" bestFit="1" customWidth="1"/>
    <col min="13626" max="13626" width="19.5" style="74" bestFit="1" customWidth="1"/>
    <col min="13627" max="13629" width="16.375" style="74" bestFit="1" customWidth="1"/>
    <col min="13630" max="13630" width="20.75" style="74" bestFit="1" customWidth="1"/>
    <col min="13631" max="13631" width="14.5" style="74" bestFit="1" customWidth="1"/>
    <col min="13632" max="13632" width="18.875" style="74" bestFit="1" customWidth="1"/>
    <col min="13633" max="13633" width="16.375" style="74" bestFit="1" customWidth="1"/>
    <col min="13634" max="13634" width="16.75" style="74" bestFit="1" customWidth="1"/>
    <col min="13635" max="13635" width="18" style="74" bestFit="1" customWidth="1"/>
    <col min="13636" max="13636" width="14.5" style="74" bestFit="1" customWidth="1"/>
    <col min="13637" max="13637" width="15.125" style="74" bestFit="1" customWidth="1"/>
    <col min="13638" max="13639" width="16.375" style="74" bestFit="1" customWidth="1"/>
    <col min="13640" max="13640" width="18.625" style="74" bestFit="1" customWidth="1"/>
    <col min="13641" max="13641" width="16.375" style="74" bestFit="1" customWidth="1"/>
    <col min="13642" max="13642" width="17.625" style="74" bestFit="1" customWidth="1"/>
    <col min="13643" max="13644" width="16.375" style="74" bestFit="1" customWidth="1"/>
    <col min="13645" max="13645" width="22.625" style="74" bestFit="1" customWidth="1"/>
    <col min="13646" max="13646" width="18.875" style="74" bestFit="1" customWidth="1"/>
    <col min="13647" max="13647" width="18.625" style="74" bestFit="1" customWidth="1"/>
    <col min="13648" max="13648" width="16.375" style="74" bestFit="1" customWidth="1"/>
    <col min="13649" max="13650" width="14.5" style="74" bestFit="1" customWidth="1"/>
    <col min="13651" max="13651" width="16.375" style="74" bestFit="1" customWidth="1"/>
    <col min="13652" max="13654" width="14.5" style="74" bestFit="1" customWidth="1"/>
    <col min="13655" max="13655" width="16.75" style="74" bestFit="1" customWidth="1"/>
    <col min="13656" max="13656" width="14.5" style="74" bestFit="1" customWidth="1"/>
    <col min="13657" max="13657" width="16.375" style="74" bestFit="1" customWidth="1"/>
    <col min="13658" max="13658" width="14.5" style="74" bestFit="1" customWidth="1"/>
    <col min="13659" max="13659" width="16.75" style="74" bestFit="1" customWidth="1"/>
    <col min="13660" max="13660" width="14.5" style="74" bestFit="1" customWidth="1"/>
    <col min="13661" max="13662" width="16.375" style="74" bestFit="1" customWidth="1"/>
    <col min="13663" max="13663" width="14.5" style="74" bestFit="1" customWidth="1"/>
    <col min="13664" max="13664" width="24.875" style="74" customWidth="1"/>
    <col min="13665" max="13665" width="0" style="74" hidden="1" customWidth="1"/>
    <col min="13666" max="13666" width="22.625" style="74" bestFit="1" customWidth="1"/>
    <col min="13667" max="13667" width="25.75" style="74" bestFit="1" customWidth="1"/>
    <col min="13668" max="13668" width="26.5" style="74" bestFit="1" customWidth="1"/>
    <col min="13669" max="13669" width="24.75" style="74" bestFit="1" customWidth="1"/>
    <col min="13670" max="13670" width="25.625" style="74" bestFit="1" customWidth="1"/>
    <col min="13671" max="13671" width="20.5" style="74" bestFit="1" customWidth="1"/>
    <col min="13672" max="13672" width="27" style="74" bestFit="1" customWidth="1"/>
    <col min="13673" max="13674" width="0" style="74" hidden="1" customWidth="1"/>
    <col min="13675" max="13676" width="16.375" style="74" bestFit="1" customWidth="1"/>
    <col min="13677" max="13678" width="0" style="74" hidden="1" customWidth="1"/>
    <col min="13679" max="13679" width="14.5" style="74" bestFit="1" customWidth="1"/>
    <col min="13680" max="13732" width="0" style="74" hidden="1" customWidth="1"/>
    <col min="13733" max="13733" width="27.25" style="74" customWidth="1"/>
    <col min="13734" max="13825" width="14.375" style="74"/>
    <col min="13826" max="13826" width="103.875" style="74" customWidth="1"/>
    <col min="13827" max="13827" width="57.375" style="74" customWidth="1"/>
    <col min="13828" max="13828" width="95.125" style="74" customWidth="1"/>
    <col min="13829" max="13832" width="19.5" style="74" customWidth="1"/>
    <col min="13833" max="13833" width="21.75" style="74" customWidth="1"/>
    <col min="13834" max="13834" width="16.375" style="74" customWidth="1"/>
    <col min="13835" max="13835" width="16.75" style="74" customWidth="1"/>
    <col min="13836" max="13836" width="16.375" style="74" customWidth="1"/>
    <col min="13837" max="13837" width="14.5" style="74" customWidth="1"/>
    <col min="13838" max="13838" width="18.875" style="74" customWidth="1"/>
    <col min="13839" max="13839" width="14.5" style="74" customWidth="1"/>
    <col min="13840" max="13841" width="16.375" style="74" customWidth="1"/>
    <col min="13842" max="13842" width="14.5" style="74" customWidth="1"/>
    <col min="13843" max="13844" width="16.375" style="74" customWidth="1"/>
    <col min="13845" max="13845" width="14.5" style="74" customWidth="1"/>
    <col min="13846" max="13846" width="18.625" style="74" customWidth="1"/>
    <col min="13847" max="13847" width="14.5" style="74" customWidth="1"/>
    <col min="13848" max="13848" width="16.375" style="74" customWidth="1"/>
    <col min="13849" max="13850" width="17.625" style="74" customWidth="1"/>
    <col min="13851" max="13851" width="14.5" style="74" customWidth="1"/>
    <col min="13852" max="13852" width="22.625" style="74" customWidth="1"/>
    <col min="13853" max="13853" width="16.375" style="74" customWidth="1"/>
    <col min="13854" max="13855" width="16.375" style="74" bestFit="1" customWidth="1"/>
    <col min="13856" max="13856" width="20.5" style="74" bestFit="1" customWidth="1"/>
    <col min="13857" max="13859" width="16.375" style="74" bestFit="1" customWidth="1"/>
    <col min="13860" max="13860" width="19.5" style="74" bestFit="1" customWidth="1"/>
    <col min="13861" max="13861" width="21.125" style="74" bestFit="1" customWidth="1"/>
    <col min="13862" max="13862" width="20.75" style="74" bestFit="1" customWidth="1"/>
    <col min="13863" max="13866" width="16.375" style="74" bestFit="1" customWidth="1"/>
    <col min="13867" max="13867" width="20.5" style="74" bestFit="1" customWidth="1"/>
    <col min="13868" max="13868" width="16.75" style="74" bestFit="1" customWidth="1"/>
    <col min="13869" max="13869" width="14.5" style="74" bestFit="1" customWidth="1"/>
    <col min="13870" max="13870" width="16.375" style="74" bestFit="1" customWidth="1"/>
    <col min="13871" max="13871" width="17.625" style="74" bestFit="1" customWidth="1"/>
    <col min="13872" max="13872" width="22.375" style="74" bestFit="1" customWidth="1"/>
    <col min="13873" max="13881" width="16.375" style="74" bestFit="1" customWidth="1"/>
    <col min="13882" max="13882" width="19.5" style="74" bestFit="1" customWidth="1"/>
    <col min="13883" max="13885" width="16.375" style="74" bestFit="1" customWidth="1"/>
    <col min="13886" max="13886" width="20.75" style="74" bestFit="1" customWidth="1"/>
    <col min="13887" max="13887" width="14.5" style="74" bestFit="1" customWidth="1"/>
    <col min="13888" max="13888" width="18.875" style="74" bestFit="1" customWidth="1"/>
    <col min="13889" max="13889" width="16.375" style="74" bestFit="1" customWidth="1"/>
    <col min="13890" max="13890" width="16.75" style="74" bestFit="1" customWidth="1"/>
    <col min="13891" max="13891" width="18" style="74" bestFit="1" customWidth="1"/>
    <col min="13892" max="13892" width="14.5" style="74" bestFit="1" customWidth="1"/>
    <col min="13893" max="13893" width="15.125" style="74" bestFit="1" customWidth="1"/>
    <col min="13894" max="13895" width="16.375" style="74" bestFit="1" customWidth="1"/>
    <col min="13896" max="13896" width="18.625" style="74" bestFit="1" customWidth="1"/>
    <col min="13897" max="13897" width="16.375" style="74" bestFit="1" customWidth="1"/>
    <col min="13898" max="13898" width="17.625" style="74" bestFit="1" customWidth="1"/>
    <col min="13899" max="13900" width="16.375" style="74" bestFit="1" customWidth="1"/>
    <col min="13901" max="13901" width="22.625" style="74" bestFit="1" customWidth="1"/>
    <col min="13902" max="13902" width="18.875" style="74" bestFit="1" customWidth="1"/>
    <col min="13903" max="13903" width="18.625" style="74" bestFit="1" customWidth="1"/>
    <col min="13904" max="13904" width="16.375" style="74" bestFit="1" customWidth="1"/>
    <col min="13905" max="13906" width="14.5" style="74" bestFit="1" customWidth="1"/>
    <col min="13907" max="13907" width="16.375" style="74" bestFit="1" customWidth="1"/>
    <col min="13908" max="13910" width="14.5" style="74" bestFit="1" customWidth="1"/>
    <col min="13911" max="13911" width="16.75" style="74" bestFit="1" customWidth="1"/>
    <col min="13912" max="13912" width="14.5" style="74" bestFit="1" customWidth="1"/>
    <col min="13913" max="13913" width="16.375" style="74" bestFit="1" customWidth="1"/>
    <col min="13914" max="13914" width="14.5" style="74" bestFit="1" customWidth="1"/>
    <col min="13915" max="13915" width="16.75" style="74" bestFit="1" customWidth="1"/>
    <col min="13916" max="13916" width="14.5" style="74" bestFit="1" customWidth="1"/>
    <col min="13917" max="13918" width="16.375" style="74" bestFit="1" customWidth="1"/>
    <col min="13919" max="13919" width="14.5" style="74" bestFit="1" customWidth="1"/>
    <col min="13920" max="13920" width="24.875" style="74" customWidth="1"/>
    <col min="13921" max="13921" width="0" style="74" hidden="1" customWidth="1"/>
    <col min="13922" max="13922" width="22.625" style="74" bestFit="1" customWidth="1"/>
    <col min="13923" max="13923" width="25.75" style="74" bestFit="1" customWidth="1"/>
    <col min="13924" max="13924" width="26.5" style="74" bestFit="1" customWidth="1"/>
    <col min="13925" max="13925" width="24.75" style="74" bestFit="1" customWidth="1"/>
    <col min="13926" max="13926" width="25.625" style="74" bestFit="1" customWidth="1"/>
    <col min="13927" max="13927" width="20.5" style="74" bestFit="1" customWidth="1"/>
    <col min="13928" max="13928" width="27" style="74" bestFit="1" customWidth="1"/>
    <col min="13929" max="13930" width="0" style="74" hidden="1" customWidth="1"/>
    <col min="13931" max="13932" width="16.375" style="74" bestFit="1" customWidth="1"/>
    <col min="13933" max="13934" width="0" style="74" hidden="1" customWidth="1"/>
    <col min="13935" max="13935" width="14.5" style="74" bestFit="1" customWidth="1"/>
    <col min="13936" max="13988" width="0" style="74" hidden="1" customWidth="1"/>
    <col min="13989" max="13989" width="27.25" style="74" customWidth="1"/>
    <col min="13990" max="14081" width="14.375" style="74"/>
    <col min="14082" max="14082" width="103.875" style="74" customWidth="1"/>
    <col min="14083" max="14083" width="57.375" style="74" customWidth="1"/>
    <col min="14084" max="14084" width="95.125" style="74" customWidth="1"/>
    <col min="14085" max="14088" width="19.5" style="74" customWidth="1"/>
    <col min="14089" max="14089" width="21.75" style="74" customWidth="1"/>
    <col min="14090" max="14090" width="16.375" style="74" customWidth="1"/>
    <col min="14091" max="14091" width="16.75" style="74" customWidth="1"/>
    <col min="14092" max="14092" width="16.375" style="74" customWidth="1"/>
    <col min="14093" max="14093" width="14.5" style="74" customWidth="1"/>
    <col min="14094" max="14094" width="18.875" style="74" customWidth="1"/>
    <col min="14095" max="14095" width="14.5" style="74" customWidth="1"/>
    <col min="14096" max="14097" width="16.375" style="74" customWidth="1"/>
    <col min="14098" max="14098" width="14.5" style="74" customWidth="1"/>
    <col min="14099" max="14100" width="16.375" style="74" customWidth="1"/>
    <col min="14101" max="14101" width="14.5" style="74" customWidth="1"/>
    <col min="14102" max="14102" width="18.625" style="74" customWidth="1"/>
    <col min="14103" max="14103" width="14.5" style="74" customWidth="1"/>
    <col min="14104" max="14104" width="16.375" style="74" customWidth="1"/>
    <col min="14105" max="14106" width="17.625" style="74" customWidth="1"/>
    <col min="14107" max="14107" width="14.5" style="74" customWidth="1"/>
    <col min="14108" max="14108" width="22.625" style="74" customWidth="1"/>
    <col min="14109" max="14109" width="16.375" style="74" customWidth="1"/>
    <col min="14110" max="14111" width="16.375" style="74" bestFit="1" customWidth="1"/>
    <col min="14112" max="14112" width="20.5" style="74" bestFit="1" customWidth="1"/>
    <col min="14113" max="14115" width="16.375" style="74" bestFit="1" customWidth="1"/>
    <col min="14116" max="14116" width="19.5" style="74" bestFit="1" customWidth="1"/>
    <col min="14117" max="14117" width="21.125" style="74" bestFit="1" customWidth="1"/>
    <col min="14118" max="14118" width="20.75" style="74" bestFit="1" customWidth="1"/>
    <col min="14119" max="14122" width="16.375" style="74" bestFit="1" customWidth="1"/>
    <col min="14123" max="14123" width="20.5" style="74" bestFit="1" customWidth="1"/>
    <col min="14124" max="14124" width="16.75" style="74" bestFit="1" customWidth="1"/>
    <col min="14125" max="14125" width="14.5" style="74" bestFit="1" customWidth="1"/>
    <col min="14126" max="14126" width="16.375" style="74" bestFit="1" customWidth="1"/>
    <col min="14127" max="14127" width="17.625" style="74" bestFit="1" customWidth="1"/>
    <col min="14128" max="14128" width="22.375" style="74" bestFit="1" customWidth="1"/>
    <col min="14129" max="14137" width="16.375" style="74" bestFit="1" customWidth="1"/>
    <col min="14138" max="14138" width="19.5" style="74" bestFit="1" customWidth="1"/>
    <col min="14139" max="14141" width="16.375" style="74" bestFit="1" customWidth="1"/>
    <col min="14142" max="14142" width="20.75" style="74" bestFit="1" customWidth="1"/>
    <col min="14143" max="14143" width="14.5" style="74" bestFit="1" customWidth="1"/>
    <col min="14144" max="14144" width="18.875" style="74" bestFit="1" customWidth="1"/>
    <col min="14145" max="14145" width="16.375" style="74" bestFit="1" customWidth="1"/>
    <col min="14146" max="14146" width="16.75" style="74" bestFit="1" customWidth="1"/>
    <col min="14147" max="14147" width="18" style="74" bestFit="1" customWidth="1"/>
    <col min="14148" max="14148" width="14.5" style="74" bestFit="1" customWidth="1"/>
    <col min="14149" max="14149" width="15.125" style="74" bestFit="1" customWidth="1"/>
    <col min="14150" max="14151" width="16.375" style="74" bestFit="1" customWidth="1"/>
    <col min="14152" max="14152" width="18.625" style="74" bestFit="1" customWidth="1"/>
    <col min="14153" max="14153" width="16.375" style="74" bestFit="1" customWidth="1"/>
    <col min="14154" max="14154" width="17.625" style="74" bestFit="1" customWidth="1"/>
    <col min="14155" max="14156" width="16.375" style="74" bestFit="1" customWidth="1"/>
    <col min="14157" max="14157" width="22.625" style="74" bestFit="1" customWidth="1"/>
    <col min="14158" max="14158" width="18.875" style="74" bestFit="1" customWidth="1"/>
    <col min="14159" max="14159" width="18.625" style="74" bestFit="1" customWidth="1"/>
    <col min="14160" max="14160" width="16.375" style="74" bestFit="1" customWidth="1"/>
    <col min="14161" max="14162" width="14.5" style="74" bestFit="1" customWidth="1"/>
    <col min="14163" max="14163" width="16.375" style="74" bestFit="1" customWidth="1"/>
    <col min="14164" max="14166" width="14.5" style="74" bestFit="1" customWidth="1"/>
    <col min="14167" max="14167" width="16.75" style="74" bestFit="1" customWidth="1"/>
    <col min="14168" max="14168" width="14.5" style="74" bestFit="1" customWidth="1"/>
    <col min="14169" max="14169" width="16.375" style="74" bestFit="1" customWidth="1"/>
    <col min="14170" max="14170" width="14.5" style="74" bestFit="1" customWidth="1"/>
    <col min="14171" max="14171" width="16.75" style="74" bestFit="1" customWidth="1"/>
    <col min="14172" max="14172" width="14.5" style="74" bestFit="1" customWidth="1"/>
    <col min="14173" max="14174" width="16.375" style="74" bestFit="1" customWidth="1"/>
    <col min="14175" max="14175" width="14.5" style="74" bestFit="1" customWidth="1"/>
    <col min="14176" max="14176" width="24.875" style="74" customWidth="1"/>
    <col min="14177" max="14177" width="0" style="74" hidden="1" customWidth="1"/>
    <col min="14178" max="14178" width="22.625" style="74" bestFit="1" customWidth="1"/>
    <col min="14179" max="14179" width="25.75" style="74" bestFit="1" customWidth="1"/>
    <col min="14180" max="14180" width="26.5" style="74" bestFit="1" customWidth="1"/>
    <col min="14181" max="14181" width="24.75" style="74" bestFit="1" customWidth="1"/>
    <col min="14182" max="14182" width="25.625" style="74" bestFit="1" customWidth="1"/>
    <col min="14183" max="14183" width="20.5" style="74" bestFit="1" customWidth="1"/>
    <col min="14184" max="14184" width="27" style="74" bestFit="1" customWidth="1"/>
    <col min="14185" max="14186" width="0" style="74" hidden="1" customWidth="1"/>
    <col min="14187" max="14188" width="16.375" style="74" bestFit="1" customWidth="1"/>
    <col min="14189" max="14190" width="0" style="74" hidden="1" customWidth="1"/>
    <col min="14191" max="14191" width="14.5" style="74" bestFit="1" customWidth="1"/>
    <col min="14192" max="14244" width="0" style="74" hidden="1" customWidth="1"/>
    <col min="14245" max="14245" width="27.25" style="74" customWidth="1"/>
    <col min="14246" max="14337" width="14.375" style="74"/>
    <col min="14338" max="14338" width="103.875" style="74" customWidth="1"/>
    <col min="14339" max="14339" width="57.375" style="74" customWidth="1"/>
    <col min="14340" max="14340" width="95.125" style="74" customWidth="1"/>
    <col min="14341" max="14344" width="19.5" style="74" customWidth="1"/>
    <col min="14345" max="14345" width="21.75" style="74" customWidth="1"/>
    <col min="14346" max="14346" width="16.375" style="74" customWidth="1"/>
    <col min="14347" max="14347" width="16.75" style="74" customWidth="1"/>
    <col min="14348" max="14348" width="16.375" style="74" customWidth="1"/>
    <col min="14349" max="14349" width="14.5" style="74" customWidth="1"/>
    <col min="14350" max="14350" width="18.875" style="74" customWidth="1"/>
    <col min="14351" max="14351" width="14.5" style="74" customWidth="1"/>
    <col min="14352" max="14353" width="16.375" style="74" customWidth="1"/>
    <col min="14354" max="14354" width="14.5" style="74" customWidth="1"/>
    <col min="14355" max="14356" width="16.375" style="74" customWidth="1"/>
    <col min="14357" max="14357" width="14.5" style="74" customWidth="1"/>
    <col min="14358" max="14358" width="18.625" style="74" customWidth="1"/>
    <col min="14359" max="14359" width="14.5" style="74" customWidth="1"/>
    <col min="14360" max="14360" width="16.375" style="74" customWidth="1"/>
    <col min="14361" max="14362" width="17.625" style="74" customWidth="1"/>
    <col min="14363" max="14363" width="14.5" style="74" customWidth="1"/>
    <col min="14364" max="14364" width="22.625" style="74" customWidth="1"/>
    <col min="14365" max="14365" width="16.375" style="74" customWidth="1"/>
    <col min="14366" max="14367" width="16.375" style="74" bestFit="1" customWidth="1"/>
    <col min="14368" max="14368" width="20.5" style="74" bestFit="1" customWidth="1"/>
    <col min="14369" max="14371" width="16.375" style="74" bestFit="1" customWidth="1"/>
    <col min="14372" max="14372" width="19.5" style="74" bestFit="1" customWidth="1"/>
    <col min="14373" max="14373" width="21.125" style="74" bestFit="1" customWidth="1"/>
    <col min="14374" max="14374" width="20.75" style="74" bestFit="1" customWidth="1"/>
    <col min="14375" max="14378" width="16.375" style="74" bestFit="1" customWidth="1"/>
    <col min="14379" max="14379" width="20.5" style="74" bestFit="1" customWidth="1"/>
    <col min="14380" max="14380" width="16.75" style="74" bestFit="1" customWidth="1"/>
    <col min="14381" max="14381" width="14.5" style="74" bestFit="1" customWidth="1"/>
    <col min="14382" max="14382" width="16.375" style="74" bestFit="1" customWidth="1"/>
    <col min="14383" max="14383" width="17.625" style="74" bestFit="1" customWidth="1"/>
    <col min="14384" max="14384" width="22.375" style="74" bestFit="1" customWidth="1"/>
    <col min="14385" max="14393" width="16.375" style="74" bestFit="1" customWidth="1"/>
    <col min="14394" max="14394" width="19.5" style="74" bestFit="1" customWidth="1"/>
    <col min="14395" max="14397" width="16.375" style="74" bestFit="1" customWidth="1"/>
    <col min="14398" max="14398" width="20.75" style="74" bestFit="1" customWidth="1"/>
    <col min="14399" max="14399" width="14.5" style="74" bestFit="1" customWidth="1"/>
    <col min="14400" max="14400" width="18.875" style="74" bestFit="1" customWidth="1"/>
    <col min="14401" max="14401" width="16.375" style="74" bestFit="1" customWidth="1"/>
    <col min="14402" max="14402" width="16.75" style="74" bestFit="1" customWidth="1"/>
    <col min="14403" max="14403" width="18" style="74" bestFit="1" customWidth="1"/>
    <col min="14404" max="14404" width="14.5" style="74" bestFit="1" customWidth="1"/>
    <col min="14405" max="14405" width="15.125" style="74" bestFit="1" customWidth="1"/>
    <col min="14406" max="14407" width="16.375" style="74" bestFit="1" customWidth="1"/>
    <col min="14408" max="14408" width="18.625" style="74" bestFit="1" customWidth="1"/>
    <col min="14409" max="14409" width="16.375" style="74" bestFit="1" customWidth="1"/>
    <col min="14410" max="14410" width="17.625" style="74" bestFit="1" customWidth="1"/>
    <col min="14411" max="14412" width="16.375" style="74" bestFit="1" customWidth="1"/>
    <col min="14413" max="14413" width="22.625" style="74" bestFit="1" customWidth="1"/>
    <col min="14414" max="14414" width="18.875" style="74" bestFit="1" customWidth="1"/>
    <col min="14415" max="14415" width="18.625" style="74" bestFit="1" customWidth="1"/>
    <col min="14416" max="14416" width="16.375" style="74" bestFit="1" customWidth="1"/>
    <col min="14417" max="14418" width="14.5" style="74" bestFit="1" customWidth="1"/>
    <col min="14419" max="14419" width="16.375" style="74" bestFit="1" customWidth="1"/>
    <col min="14420" max="14422" width="14.5" style="74" bestFit="1" customWidth="1"/>
    <col min="14423" max="14423" width="16.75" style="74" bestFit="1" customWidth="1"/>
    <col min="14424" max="14424" width="14.5" style="74" bestFit="1" customWidth="1"/>
    <col min="14425" max="14425" width="16.375" style="74" bestFit="1" customWidth="1"/>
    <col min="14426" max="14426" width="14.5" style="74" bestFit="1" customWidth="1"/>
    <col min="14427" max="14427" width="16.75" style="74" bestFit="1" customWidth="1"/>
    <col min="14428" max="14428" width="14.5" style="74" bestFit="1" customWidth="1"/>
    <col min="14429" max="14430" width="16.375" style="74" bestFit="1" customWidth="1"/>
    <col min="14431" max="14431" width="14.5" style="74" bestFit="1" customWidth="1"/>
    <col min="14432" max="14432" width="24.875" style="74" customWidth="1"/>
    <col min="14433" max="14433" width="0" style="74" hidden="1" customWidth="1"/>
    <col min="14434" max="14434" width="22.625" style="74" bestFit="1" customWidth="1"/>
    <col min="14435" max="14435" width="25.75" style="74" bestFit="1" customWidth="1"/>
    <col min="14436" max="14436" width="26.5" style="74" bestFit="1" customWidth="1"/>
    <col min="14437" max="14437" width="24.75" style="74" bestFit="1" customWidth="1"/>
    <col min="14438" max="14438" width="25.625" style="74" bestFit="1" customWidth="1"/>
    <col min="14439" max="14439" width="20.5" style="74" bestFit="1" customWidth="1"/>
    <col min="14440" max="14440" width="27" style="74" bestFit="1" customWidth="1"/>
    <col min="14441" max="14442" width="0" style="74" hidden="1" customWidth="1"/>
    <col min="14443" max="14444" width="16.375" style="74" bestFit="1" customWidth="1"/>
    <col min="14445" max="14446" width="0" style="74" hidden="1" customWidth="1"/>
    <col min="14447" max="14447" width="14.5" style="74" bestFit="1" customWidth="1"/>
    <col min="14448" max="14500" width="0" style="74" hidden="1" customWidth="1"/>
    <col min="14501" max="14501" width="27.25" style="74" customWidth="1"/>
    <col min="14502" max="14593" width="14.375" style="74"/>
    <col min="14594" max="14594" width="103.875" style="74" customWidth="1"/>
    <col min="14595" max="14595" width="57.375" style="74" customWidth="1"/>
    <col min="14596" max="14596" width="95.125" style="74" customWidth="1"/>
    <col min="14597" max="14600" width="19.5" style="74" customWidth="1"/>
    <col min="14601" max="14601" width="21.75" style="74" customWidth="1"/>
    <col min="14602" max="14602" width="16.375" style="74" customWidth="1"/>
    <col min="14603" max="14603" width="16.75" style="74" customWidth="1"/>
    <col min="14604" max="14604" width="16.375" style="74" customWidth="1"/>
    <col min="14605" max="14605" width="14.5" style="74" customWidth="1"/>
    <col min="14606" max="14606" width="18.875" style="74" customWidth="1"/>
    <col min="14607" max="14607" width="14.5" style="74" customWidth="1"/>
    <col min="14608" max="14609" width="16.375" style="74" customWidth="1"/>
    <col min="14610" max="14610" width="14.5" style="74" customWidth="1"/>
    <col min="14611" max="14612" width="16.375" style="74" customWidth="1"/>
    <col min="14613" max="14613" width="14.5" style="74" customWidth="1"/>
    <col min="14614" max="14614" width="18.625" style="74" customWidth="1"/>
    <col min="14615" max="14615" width="14.5" style="74" customWidth="1"/>
    <col min="14616" max="14616" width="16.375" style="74" customWidth="1"/>
    <col min="14617" max="14618" width="17.625" style="74" customWidth="1"/>
    <col min="14619" max="14619" width="14.5" style="74" customWidth="1"/>
    <col min="14620" max="14620" width="22.625" style="74" customWidth="1"/>
    <col min="14621" max="14621" width="16.375" style="74" customWidth="1"/>
    <col min="14622" max="14623" width="16.375" style="74" bestFit="1" customWidth="1"/>
    <col min="14624" max="14624" width="20.5" style="74" bestFit="1" customWidth="1"/>
    <col min="14625" max="14627" width="16.375" style="74" bestFit="1" customWidth="1"/>
    <col min="14628" max="14628" width="19.5" style="74" bestFit="1" customWidth="1"/>
    <col min="14629" max="14629" width="21.125" style="74" bestFit="1" customWidth="1"/>
    <col min="14630" max="14630" width="20.75" style="74" bestFit="1" customWidth="1"/>
    <col min="14631" max="14634" width="16.375" style="74" bestFit="1" customWidth="1"/>
    <col min="14635" max="14635" width="20.5" style="74" bestFit="1" customWidth="1"/>
    <col min="14636" max="14636" width="16.75" style="74" bestFit="1" customWidth="1"/>
    <col min="14637" max="14637" width="14.5" style="74" bestFit="1" customWidth="1"/>
    <col min="14638" max="14638" width="16.375" style="74" bestFit="1" customWidth="1"/>
    <col min="14639" max="14639" width="17.625" style="74" bestFit="1" customWidth="1"/>
    <col min="14640" max="14640" width="22.375" style="74" bestFit="1" customWidth="1"/>
    <col min="14641" max="14649" width="16.375" style="74" bestFit="1" customWidth="1"/>
    <col min="14650" max="14650" width="19.5" style="74" bestFit="1" customWidth="1"/>
    <col min="14651" max="14653" width="16.375" style="74" bestFit="1" customWidth="1"/>
    <col min="14654" max="14654" width="20.75" style="74" bestFit="1" customWidth="1"/>
    <col min="14655" max="14655" width="14.5" style="74" bestFit="1" customWidth="1"/>
    <col min="14656" max="14656" width="18.875" style="74" bestFit="1" customWidth="1"/>
    <col min="14657" max="14657" width="16.375" style="74" bestFit="1" customWidth="1"/>
    <col min="14658" max="14658" width="16.75" style="74" bestFit="1" customWidth="1"/>
    <col min="14659" max="14659" width="18" style="74" bestFit="1" customWidth="1"/>
    <col min="14660" max="14660" width="14.5" style="74" bestFit="1" customWidth="1"/>
    <col min="14661" max="14661" width="15.125" style="74" bestFit="1" customWidth="1"/>
    <col min="14662" max="14663" width="16.375" style="74" bestFit="1" customWidth="1"/>
    <col min="14664" max="14664" width="18.625" style="74" bestFit="1" customWidth="1"/>
    <col min="14665" max="14665" width="16.375" style="74" bestFit="1" customWidth="1"/>
    <col min="14666" max="14666" width="17.625" style="74" bestFit="1" customWidth="1"/>
    <col min="14667" max="14668" width="16.375" style="74" bestFit="1" customWidth="1"/>
    <col min="14669" max="14669" width="22.625" style="74" bestFit="1" customWidth="1"/>
    <col min="14670" max="14670" width="18.875" style="74" bestFit="1" customWidth="1"/>
    <col min="14671" max="14671" width="18.625" style="74" bestFit="1" customWidth="1"/>
    <col min="14672" max="14672" width="16.375" style="74" bestFit="1" customWidth="1"/>
    <col min="14673" max="14674" width="14.5" style="74" bestFit="1" customWidth="1"/>
    <col min="14675" max="14675" width="16.375" style="74" bestFit="1" customWidth="1"/>
    <col min="14676" max="14678" width="14.5" style="74" bestFit="1" customWidth="1"/>
    <col min="14679" max="14679" width="16.75" style="74" bestFit="1" customWidth="1"/>
    <col min="14680" max="14680" width="14.5" style="74" bestFit="1" customWidth="1"/>
    <col min="14681" max="14681" width="16.375" style="74" bestFit="1" customWidth="1"/>
    <col min="14682" max="14682" width="14.5" style="74" bestFit="1" customWidth="1"/>
    <col min="14683" max="14683" width="16.75" style="74" bestFit="1" customWidth="1"/>
    <col min="14684" max="14684" width="14.5" style="74" bestFit="1" customWidth="1"/>
    <col min="14685" max="14686" width="16.375" style="74" bestFit="1" customWidth="1"/>
    <col min="14687" max="14687" width="14.5" style="74" bestFit="1" customWidth="1"/>
    <col min="14688" max="14688" width="24.875" style="74" customWidth="1"/>
    <col min="14689" max="14689" width="0" style="74" hidden="1" customWidth="1"/>
    <col min="14690" max="14690" width="22.625" style="74" bestFit="1" customWidth="1"/>
    <col min="14691" max="14691" width="25.75" style="74" bestFit="1" customWidth="1"/>
    <col min="14692" max="14692" width="26.5" style="74" bestFit="1" customWidth="1"/>
    <col min="14693" max="14693" width="24.75" style="74" bestFit="1" customWidth="1"/>
    <col min="14694" max="14694" width="25.625" style="74" bestFit="1" customWidth="1"/>
    <col min="14695" max="14695" width="20.5" style="74" bestFit="1" customWidth="1"/>
    <col min="14696" max="14696" width="27" style="74" bestFit="1" customWidth="1"/>
    <col min="14697" max="14698" width="0" style="74" hidden="1" customWidth="1"/>
    <col min="14699" max="14700" width="16.375" style="74" bestFit="1" customWidth="1"/>
    <col min="14701" max="14702" width="0" style="74" hidden="1" customWidth="1"/>
    <col min="14703" max="14703" width="14.5" style="74" bestFit="1" customWidth="1"/>
    <col min="14704" max="14756" width="0" style="74" hidden="1" customWidth="1"/>
    <col min="14757" max="14757" width="27.25" style="74" customWidth="1"/>
    <col min="14758" max="14849" width="14.375" style="74"/>
    <col min="14850" max="14850" width="103.875" style="74" customWidth="1"/>
    <col min="14851" max="14851" width="57.375" style="74" customWidth="1"/>
    <col min="14852" max="14852" width="95.125" style="74" customWidth="1"/>
    <col min="14853" max="14856" width="19.5" style="74" customWidth="1"/>
    <col min="14857" max="14857" width="21.75" style="74" customWidth="1"/>
    <col min="14858" max="14858" width="16.375" style="74" customWidth="1"/>
    <col min="14859" max="14859" width="16.75" style="74" customWidth="1"/>
    <col min="14860" max="14860" width="16.375" style="74" customWidth="1"/>
    <col min="14861" max="14861" width="14.5" style="74" customWidth="1"/>
    <col min="14862" max="14862" width="18.875" style="74" customWidth="1"/>
    <col min="14863" max="14863" width="14.5" style="74" customWidth="1"/>
    <col min="14864" max="14865" width="16.375" style="74" customWidth="1"/>
    <col min="14866" max="14866" width="14.5" style="74" customWidth="1"/>
    <col min="14867" max="14868" width="16.375" style="74" customWidth="1"/>
    <col min="14869" max="14869" width="14.5" style="74" customWidth="1"/>
    <col min="14870" max="14870" width="18.625" style="74" customWidth="1"/>
    <col min="14871" max="14871" width="14.5" style="74" customWidth="1"/>
    <col min="14872" max="14872" width="16.375" style="74" customWidth="1"/>
    <col min="14873" max="14874" width="17.625" style="74" customWidth="1"/>
    <col min="14875" max="14875" width="14.5" style="74" customWidth="1"/>
    <col min="14876" max="14876" width="22.625" style="74" customWidth="1"/>
    <col min="14877" max="14877" width="16.375" style="74" customWidth="1"/>
    <col min="14878" max="14879" width="16.375" style="74" bestFit="1" customWidth="1"/>
    <col min="14880" max="14880" width="20.5" style="74" bestFit="1" customWidth="1"/>
    <col min="14881" max="14883" width="16.375" style="74" bestFit="1" customWidth="1"/>
    <col min="14884" max="14884" width="19.5" style="74" bestFit="1" customWidth="1"/>
    <col min="14885" max="14885" width="21.125" style="74" bestFit="1" customWidth="1"/>
    <col min="14886" max="14886" width="20.75" style="74" bestFit="1" customWidth="1"/>
    <col min="14887" max="14890" width="16.375" style="74" bestFit="1" customWidth="1"/>
    <col min="14891" max="14891" width="20.5" style="74" bestFit="1" customWidth="1"/>
    <col min="14892" max="14892" width="16.75" style="74" bestFit="1" customWidth="1"/>
    <col min="14893" max="14893" width="14.5" style="74" bestFit="1" customWidth="1"/>
    <col min="14894" max="14894" width="16.375" style="74" bestFit="1" customWidth="1"/>
    <col min="14895" max="14895" width="17.625" style="74" bestFit="1" customWidth="1"/>
    <col min="14896" max="14896" width="22.375" style="74" bestFit="1" customWidth="1"/>
    <col min="14897" max="14905" width="16.375" style="74" bestFit="1" customWidth="1"/>
    <col min="14906" max="14906" width="19.5" style="74" bestFit="1" customWidth="1"/>
    <col min="14907" max="14909" width="16.375" style="74" bestFit="1" customWidth="1"/>
    <col min="14910" max="14910" width="20.75" style="74" bestFit="1" customWidth="1"/>
    <col min="14911" max="14911" width="14.5" style="74" bestFit="1" customWidth="1"/>
    <col min="14912" max="14912" width="18.875" style="74" bestFit="1" customWidth="1"/>
    <col min="14913" max="14913" width="16.375" style="74" bestFit="1" customWidth="1"/>
    <col min="14914" max="14914" width="16.75" style="74" bestFit="1" customWidth="1"/>
    <col min="14915" max="14915" width="18" style="74" bestFit="1" customWidth="1"/>
    <col min="14916" max="14916" width="14.5" style="74" bestFit="1" customWidth="1"/>
    <col min="14917" max="14917" width="15.125" style="74" bestFit="1" customWidth="1"/>
    <col min="14918" max="14919" width="16.375" style="74" bestFit="1" customWidth="1"/>
    <col min="14920" max="14920" width="18.625" style="74" bestFit="1" customWidth="1"/>
    <col min="14921" max="14921" width="16.375" style="74" bestFit="1" customWidth="1"/>
    <col min="14922" max="14922" width="17.625" style="74" bestFit="1" customWidth="1"/>
    <col min="14923" max="14924" width="16.375" style="74" bestFit="1" customWidth="1"/>
    <col min="14925" max="14925" width="22.625" style="74" bestFit="1" customWidth="1"/>
    <col min="14926" max="14926" width="18.875" style="74" bestFit="1" customWidth="1"/>
    <col min="14927" max="14927" width="18.625" style="74" bestFit="1" customWidth="1"/>
    <col min="14928" max="14928" width="16.375" style="74" bestFit="1" customWidth="1"/>
    <col min="14929" max="14930" width="14.5" style="74" bestFit="1" customWidth="1"/>
    <col min="14931" max="14931" width="16.375" style="74" bestFit="1" customWidth="1"/>
    <col min="14932" max="14934" width="14.5" style="74" bestFit="1" customWidth="1"/>
    <col min="14935" max="14935" width="16.75" style="74" bestFit="1" customWidth="1"/>
    <col min="14936" max="14936" width="14.5" style="74" bestFit="1" customWidth="1"/>
    <col min="14937" max="14937" width="16.375" style="74" bestFit="1" customWidth="1"/>
    <col min="14938" max="14938" width="14.5" style="74" bestFit="1" customWidth="1"/>
    <col min="14939" max="14939" width="16.75" style="74" bestFit="1" customWidth="1"/>
    <col min="14940" max="14940" width="14.5" style="74" bestFit="1" customWidth="1"/>
    <col min="14941" max="14942" width="16.375" style="74" bestFit="1" customWidth="1"/>
    <col min="14943" max="14943" width="14.5" style="74" bestFit="1" customWidth="1"/>
    <col min="14944" max="14944" width="24.875" style="74" customWidth="1"/>
    <col min="14945" max="14945" width="0" style="74" hidden="1" customWidth="1"/>
    <col min="14946" max="14946" width="22.625" style="74" bestFit="1" customWidth="1"/>
    <col min="14947" max="14947" width="25.75" style="74" bestFit="1" customWidth="1"/>
    <col min="14948" max="14948" width="26.5" style="74" bestFit="1" customWidth="1"/>
    <col min="14949" max="14949" width="24.75" style="74" bestFit="1" customWidth="1"/>
    <col min="14950" max="14950" width="25.625" style="74" bestFit="1" customWidth="1"/>
    <col min="14951" max="14951" width="20.5" style="74" bestFit="1" customWidth="1"/>
    <col min="14952" max="14952" width="27" style="74" bestFit="1" customWidth="1"/>
    <col min="14953" max="14954" width="0" style="74" hidden="1" customWidth="1"/>
    <col min="14955" max="14956" width="16.375" style="74" bestFit="1" customWidth="1"/>
    <col min="14957" max="14958" width="0" style="74" hidden="1" customWidth="1"/>
    <col min="14959" max="14959" width="14.5" style="74" bestFit="1" customWidth="1"/>
    <col min="14960" max="15012" width="0" style="74" hidden="1" customWidth="1"/>
    <col min="15013" max="15013" width="27.25" style="74" customWidth="1"/>
    <col min="15014" max="15105" width="14.375" style="74"/>
    <col min="15106" max="15106" width="103.875" style="74" customWidth="1"/>
    <col min="15107" max="15107" width="57.375" style="74" customWidth="1"/>
    <col min="15108" max="15108" width="95.125" style="74" customWidth="1"/>
    <col min="15109" max="15112" width="19.5" style="74" customWidth="1"/>
    <col min="15113" max="15113" width="21.75" style="74" customWidth="1"/>
    <col min="15114" max="15114" width="16.375" style="74" customWidth="1"/>
    <col min="15115" max="15115" width="16.75" style="74" customWidth="1"/>
    <col min="15116" max="15116" width="16.375" style="74" customWidth="1"/>
    <col min="15117" max="15117" width="14.5" style="74" customWidth="1"/>
    <col min="15118" max="15118" width="18.875" style="74" customWidth="1"/>
    <col min="15119" max="15119" width="14.5" style="74" customWidth="1"/>
    <col min="15120" max="15121" width="16.375" style="74" customWidth="1"/>
    <col min="15122" max="15122" width="14.5" style="74" customWidth="1"/>
    <col min="15123" max="15124" width="16.375" style="74" customWidth="1"/>
    <col min="15125" max="15125" width="14.5" style="74" customWidth="1"/>
    <col min="15126" max="15126" width="18.625" style="74" customWidth="1"/>
    <col min="15127" max="15127" width="14.5" style="74" customWidth="1"/>
    <col min="15128" max="15128" width="16.375" style="74" customWidth="1"/>
    <col min="15129" max="15130" width="17.625" style="74" customWidth="1"/>
    <col min="15131" max="15131" width="14.5" style="74" customWidth="1"/>
    <col min="15132" max="15132" width="22.625" style="74" customWidth="1"/>
    <col min="15133" max="15133" width="16.375" style="74" customWidth="1"/>
    <col min="15134" max="15135" width="16.375" style="74" bestFit="1" customWidth="1"/>
    <col min="15136" max="15136" width="20.5" style="74" bestFit="1" customWidth="1"/>
    <col min="15137" max="15139" width="16.375" style="74" bestFit="1" customWidth="1"/>
    <col min="15140" max="15140" width="19.5" style="74" bestFit="1" customWidth="1"/>
    <col min="15141" max="15141" width="21.125" style="74" bestFit="1" customWidth="1"/>
    <col min="15142" max="15142" width="20.75" style="74" bestFit="1" customWidth="1"/>
    <col min="15143" max="15146" width="16.375" style="74" bestFit="1" customWidth="1"/>
    <col min="15147" max="15147" width="20.5" style="74" bestFit="1" customWidth="1"/>
    <col min="15148" max="15148" width="16.75" style="74" bestFit="1" customWidth="1"/>
    <col min="15149" max="15149" width="14.5" style="74" bestFit="1" customWidth="1"/>
    <col min="15150" max="15150" width="16.375" style="74" bestFit="1" customWidth="1"/>
    <col min="15151" max="15151" width="17.625" style="74" bestFit="1" customWidth="1"/>
    <col min="15152" max="15152" width="22.375" style="74" bestFit="1" customWidth="1"/>
    <col min="15153" max="15161" width="16.375" style="74" bestFit="1" customWidth="1"/>
    <col min="15162" max="15162" width="19.5" style="74" bestFit="1" customWidth="1"/>
    <col min="15163" max="15165" width="16.375" style="74" bestFit="1" customWidth="1"/>
    <col min="15166" max="15166" width="20.75" style="74" bestFit="1" customWidth="1"/>
    <col min="15167" max="15167" width="14.5" style="74" bestFit="1" customWidth="1"/>
    <col min="15168" max="15168" width="18.875" style="74" bestFit="1" customWidth="1"/>
    <col min="15169" max="15169" width="16.375" style="74" bestFit="1" customWidth="1"/>
    <col min="15170" max="15170" width="16.75" style="74" bestFit="1" customWidth="1"/>
    <col min="15171" max="15171" width="18" style="74" bestFit="1" customWidth="1"/>
    <col min="15172" max="15172" width="14.5" style="74" bestFit="1" customWidth="1"/>
    <col min="15173" max="15173" width="15.125" style="74" bestFit="1" customWidth="1"/>
    <col min="15174" max="15175" width="16.375" style="74" bestFit="1" customWidth="1"/>
    <col min="15176" max="15176" width="18.625" style="74" bestFit="1" customWidth="1"/>
    <col min="15177" max="15177" width="16.375" style="74" bestFit="1" customWidth="1"/>
    <col min="15178" max="15178" width="17.625" style="74" bestFit="1" customWidth="1"/>
    <col min="15179" max="15180" width="16.375" style="74" bestFit="1" customWidth="1"/>
    <col min="15181" max="15181" width="22.625" style="74" bestFit="1" customWidth="1"/>
    <col min="15182" max="15182" width="18.875" style="74" bestFit="1" customWidth="1"/>
    <col min="15183" max="15183" width="18.625" style="74" bestFit="1" customWidth="1"/>
    <col min="15184" max="15184" width="16.375" style="74" bestFit="1" customWidth="1"/>
    <col min="15185" max="15186" width="14.5" style="74" bestFit="1" customWidth="1"/>
    <col min="15187" max="15187" width="16.375" style="74" bestFit="1" customWidth="1"/>
    <col min="15188" max="15190" width="14.5" style="74" bestFit="1" customWidth="1"/>
    <col min="15191" max="15191" width="16.75" style="74" bestFit="1" customWidth="1"/>
    <col min="15192" max="15192" width="14.5" style="74" bestFit="1" customWidth="1"/>
    <col min="15193" max="15193" width="16.375" style="74" bestFit="1" customWidth="1"/>
    <col min="15194" max="15194" width="14.5" style="74" bestFit="1" customWidth="1"/>
    <col min="15195" max="15195" width="16.75" style="74" bestFit="1" customWidth="1"/>
    <col min="15196" max="15196" width="14.5" style="74" bestFit="1" customWidth="1"/>
    <col min="15197" max="15198" width="16.375" style="74" bestFit="1" customWidth="1"/>
    <col min="15199" max="15199" width="14.5" style="74" bestFit="1" customWidth="1"/>
    <col min="15200" max="15200" width="24.875" style="74" customWidth="1"/>
    <col min="15201" max="15201" width="0" style="74" hidden="1" customWidth="1"/>
    <col min="15202" max="15202" width="22.625" style="74" bestFit="1" customWidth="1"/>
    <col min="15203" max="15203" width="25.75" style="74" bestFit="1" customWidth="1"/>
    <col min="15204" max="15204" width="26.5" style="74" bestFit="1" customWidth="1"/>
    <col min="15205" max="15205" width="24.75" style="74" bestFit="1" customWidth="1"/>
    <col min="15206" max="15206" width="25.625" style="74" bestFit="1" customWidth="1"/>
    <col min="15207" max="15207" width="20.5" style="74" bestFit="1" customWidth="1"/>
    <col min="15208" max="15208" width="27" style="74" bestFit="1" customWidth="1"/>
    <col min="15209" max="15210" width="0" style="74" hidden="1" customWidth="1"/>
    <col min="15211" max="15212" width="16.375" style="74" bestFit="1" customWidth="1"/>
    <col min="15213" max="15214" width="0" style="74" hidden="1" customWidth="1"/>
    <col min="15215" max="15215" width="14.5" style="74" bestFit="1" customWidth="1"/>
    <col min="15216" max="15268" width="0" style="74" hidden="1" customWidth="1"/>
    <col min="15269" max="15269" width="27.25" style="74" customWidth="1"/>
    <col min="15270" max="15361" width="14.375" style="74"/>
    <col min="15362" max="15362" width="103.875" style="74" customWidth="1"/>
    <col min="15363" max="15363" width="57.375" style="74" customWidth="1"/>
    <col min="15364" max="15364" width="95.125" style="74" customWidth="1"/>
    <col min="15365" max="15368" width="19.5" style="74" customWidth="1"/>
    <col min="15369" max="15369" width="21.75" style="74" customWidth="1"/>
    <col min="15370" max="15370" width="16.375" style="74" customWidth="1"/>
    <col min="15371" max="15371" width="16.75" style="74" customWidth="1"/>
    <col min="15372" max="15372" width="16.375" style="74" customWidth="1"/>
    <col min="15373" max="15373" width="14.5" style="74" customWidth="1"/>
    <col min="15374" max="15374" width="18.875" style="74" customWidth="1"/>
    <col min="15375" max="15375" width="14.5" style="74" customWidth="1"/>
    <col min="15376" max="15377" width="16.375" style="74" customWidth="1"/>
    <col min="15378" max="15378" width="14.5" style="74" customWidth="1"/>
    <col min="15379" max="15380" width="16.375" style="74" customWidth="1"/>
    <col min="15381" max="15381" width="14.5" style="74" customWidth="1"/>
    <col min="15382" max="15382" width="18.625" style="74" customWidth="1"/>
    <col min="15383" max="15383" width="14.5" style="74" customWidth="1"/>
    <col min="15384" max="15384" width="16.375" style="74" customWidth="1"/>
    <col min="15385" max="15386" width="17.625" style="74" customWidth="1"/>
    <col min="15387" max="15387" width="14.5" style="74" customWidth="1"/>
    <col min="15388" max="15388" width="22.625" style="74" customWidth="1"/>
    <col min="15389" max="15389" width="16.375" style="74" customWidth="1"/>
    <col min="15390" max="15391" width="16.375" style="74" bestFit="1" customWidth="1"/>
    <col min="15392" max="15392" width="20.5" style="74" bestFit="1" customWidth="1"/>
    <col min="15393" max="15395" width="16.375" style="74" bestFit="1" customWidth="1"/>
    <col min="15396" max="15396" width="19.5" style="74" bestFit="1" customWidth="1"/>
    <col min="15397" max="15397" width="21.125" style="74" bestFit="1" customWidth="1"/>
    <col min="15398" max="15398" width="20.75" style="74" bestFit="1" customWidth="1"/>
    <col min="15399" max="15402" width="16.375" style="74" bestFit="1" customWidth="1"/>
    <col min="15403" max="15403" width="20.5" style="74" bestFit="1" customWidth="1"/>
    <col min="15404" max="15404" width="16.75" style="74" bestFit="1" customWidth="1"/>
    <col min="15405" max="15405" width="14.5" style="74" bestFit="1" customWidth="1"/>
    <col min="15406" max="15406" width="16.375" style="74" bestFit="1" customWidth="1"/>
    <col min="15407" max="15407" width="17.625" style="74" bestFit="1" customWidth="1"/>
    <col min="15408" max="15408" width="22.375" style="74" bestFit="1" customWidth="1"/>
    <col min="15409" max="15417" width="16.375" style="74" bestFit="1" customWidth="1"/>
    <col min="15418" max="15418" width="19.5" style="74" bestFit="1" customWidth="1"/>
    <col min="15419" max="15421" width="16.375" style="74" bestFit="1" customWidth="1"/>
    <col min="15422" max="15422" width="20.75" style="74" bestFit="1" customWidth="1"/>
    <col min="15423" max="15423" width="14.5" style="74" bestFit="1" customWidth="1"/>
    <col min="15424" max="15424" width="18.875" style="74" bestFit="1" customWidth="1"/>
    <col min="15425" max="15425" width="16.375" style="74" bestFit="1" customWidth="1"/>
    <col min="15426" max="15426" width="16.75" style="74" bestFit="1" customWidth="1"/>
    <col min="15427" max="15427" width="18" style="74" bestFit="1" customWidth="1"/>
    <col min="15428" max="15428" width="14.5" style="74" bestFit="1" customWidth="1"/>
    <col min="15429" max="15429" width="15.125" style="74" bestFit="1" customWidth="1"/>
    <col min="15430" max="15431" width="16.375" style="74" bestFit="1" customWidth="1"/>
    <col min="15432" max="15432" width="18.625" style="74" bestFit="1" customWidth="1"/>
    <col min="15433" max="15433" width="16.375" style="74" bestFit="1" customWidth="1"/>
    <col min="15434" max="15434" width="17.625" style="74" bestFit="1" customWidth="1"/>
    <col min="15435" max="15436" width="16.375" style="74" bestFit="1" customWidth="1"/>
    <col min="15437" max="15437" width="22.625" style="74" bestFit="1" customWidth="1"/>
    <col min="15438" max="15438" width="18.875" style="74" bestFit="1" customWidth="1"/>
    <col min="15439" max="15439" width="18.625" style="74" bestFit="1" customWidth="1"/>
    <col min="15440" max="15440" width="16.375" style="74" bestFit="1" customWidth="1"/>
    <col min="15441" max="15442" width="14.5" style="74" bestFit="1" customWidth="1"/>
    <col min="15443" max="15443" width="16.375" style="74" bestFit="1" customWidth="1"/>
    <col min="15444" max="15446" width="14.5" style="74" bestFit="1" customWidth="1"/>
    <col min="15447" max="15447" width="16.75" style="74" bestFit="1" customWidth="1"/>
    <col min="15448" max="15448" width="14.5" style="74" bestFit="1" customWidth="1"/>
    <col min="15449" max="15449" width="16.375" style="74" bestFit="1" customWidth="1"/>
    <col min="15450" max="15450" width="14.5" style="74" bestFit="1" customWidth="1"/>
    <col min="15451" max="15451" width="16.75" style="74" bestFit="1" customWidth="1"/>
    <col min="15452" max="15452" width="14.5" style="74" bestFit="1" customWidth="1"/>
    <col min="15453" max="15454" width="16.375" style="74" bestFit="1" customWidth="1"/>
    <col min="15455" max="15455" width="14.5" style="74" bestFit="1" customWidth="1"/>
    <col min="15456" max="15456" width="24.875" style="74" customWidth="1"/>
    <col min="15457" max="15457" width="0" style="74" hidden="1" customWidth="1"/>
    <col min="15458" max="15458" width="22.625" style="74" bestFit="1" customWidth="1"/>
    <col min="15459" max="15459" width="25.75" style="74" bestFit="1" customWidth="1"/>
    <col min="15460" max="15460" width="26.5" style="74" bestFit="1" customWidth="1"/>
    <col min="15461" max="15461" width="24.75" style="74" bestFit="1" customWidth="1"/>
    <col min="15462" max="15462" width="25.625" style="74" bestFit="1" customWidth="1"/>
    <col min="15463" max="15463" width="20.5" style="74" bestFit="1" customWidth="1"/>
    <col min="15464" max="15464" width="27" style="74" bestFit="1" customWidth="1"/>
    <col min="15465" max="15466" width="0" style="74" hidden="1" customWidth="1"/>
    <col min="15467" max="15468" width="16.375" style="74" bestFit="1" customWidth="1"/>
    <col min="15469" max="15470" width="0" style="74" hidden="1" customWidth="1"/>
    <col min="15471" max="15471" width="14.5" style="74" bestFit="1" customWidth="1"/>
    <col min="15472" max="15524" width="0" style="74" hidden="1" customWidth="1"/>
    <col min="15525" max="15525" width="27.25" style="74" customWidth="1"/>
    <col min="15526" max="15617" width="14.375" style="74"/>
    <col min="15618" max="15618" width="103.875" style="74" customWidth="1"/>
    <col min="15619" max="15619" width="57.375" style="74" customWidth="1"/>
    <col min="15620" max="15620" width="95.125" style="74" customWidth="1"/>
    <col min="15621" max="15624" width="19.5" style="74" customWidth="1"/>
    <col min="15625" max="15625" width="21.75" style="74" customWidth="1"/>
    <col min="15626" max="15626" width="16.375" style="74" customWidth="1"/>
    <col min="15627" max="15627" width="16.75" style="74" customWidth="1"/>
    <col min="15628" max="15628" width="16.375" style="74" customWidth="1"/>
    <col min="15629" max="15629" width="14.5" style="74" customWidth="1"/>
    <col min="15630" max="15630" width="18.875" style="74" customWidth="1"/>
    <col min="15631" max="15631" width="14.5" style="74" customWidth="1"/>
    <col min="15632" max="15633" width="16.375" style="74" customWidth="1"/>
    <col min="15634" max="15634" width="14.5" style="74" customWidth="1"/>
    <col min="15635" max="15636" width="16.375" style="74" customWidth="1"/>
    <col min="15637" max="15637" width="14.5" style="74" customWidth="1"/>
    <col min="15638" max="15638" width="18.625" style="74" customWidth="1"/>
    <col min="15639" max="15639" width="14.5" style="74" customWidth="1"/>
    <col min="15640" max="15640" width="16.375" style="74" customWidth="1"/>
    <col min="15641" max="15642" width="17.625" style="74" customWidth="1"/>
    <col min="15643" max="15643" width="14.5" style="74" customWidth="1"/>
    <col min="15644" max="15644" width="22.625" style="74" customWidth="1"/>
    <col min="15645" max="15645" width="16.375" style="74" customWidth="1"/>
    <col min="15646" max="15647" width="16.375" style="74" bestFit="1" customWidth="1"/>
    <col min="15648" max="15648" width="20.5" style="74" bestFit="1" customWidth="1"/>
    <col min="15649" max="15651" width="16.375" style="74" bestFit="1" customWidth="1"/>
    <col min="15652" max="15652" width="19.5" style="74" bestFit="1" customWidth="1"/>
    <col min="15653" max="15653" width="21.125" style="74" bestFit="1" customWidth="1"/>
    <col min="15654" max="15654" width="20.75" style="74" bestFit="1" customWidth="1"/>
    <col min="15655" max="15658" width="16.375" style="74" bestFit="1" customWidth="1"/>
    <col min="15659" max="15659" width="20.5" style="74" bestFit="1" customWidth="1"/>
    <col min="15660" max="15660" width="16.75" style="74" bestFit="1" customWidth="1"/>
    <col min="15661" max="15661" width="14.5" style="74" bestFit="1" customWidth="1"/>
    <col min="15662" max="15662" width="16.375" style="74" bestFit="1" customWidth="1"/>
    <col min="15663" max="15663" width="17.625" style="74" bestFit="1" customWidth="1"/>
    <col min="15664" max="15664" width="22.375" style="74" bestFit="1" customWidth="1"/>
    <col min="15665" max="15673" width="16.375" style="74" bestFit="1" customWidth="1"/>
    <col min="15674" max="15674" width="19.5" style="74" bestFit="1" customWidth="1"/>
    <col min="15675" max="15677" width="16.375" style="74" bestFit="1" customWidth="1"/>
    <col min="15678" max="15678" width="20.75" style="74" bestFit="1" customWidth="1"/>
    <col min="15679" max="15679" width="14.5" style="74" bestFit="1" customWidth="1"/>
    <col min="15680" max="15680" width="18.875" style="74" bestFit="1" customWidth="1"/>
    <col min="15681" max="15681" width="16.375" style="74" bestFit="1" customWidth="1"/>
    <col min="15682" max="15682" width="16.75" style="74" bestFit="1" customWidth="1"/>
    <col min="15683" max="15683" width="18" style="74" bestFit="1" customWidth="1"/>
    <col min="15684" max="15684" width="14.5" style="74" bestFit="1" customWidth="1"/>
    <col min="15685" max="15685" width="15.125" style="74" bestFit="1" customWidth="1"/>
    <col min="15686" max="15687" width="16.375" style="74" bestFit="1" customWidth="1"/>
    <col min="15688" max="15688" width="18.625" style="74" bestFit="1" customWidth="1"/>
    <col min="15689" max="15689" width="16.375" style="74" bestFit="1" customWidth="1"/>
    <col min="15690" max="15690" width="17.625" style="74" bestFit="1" customWidth="1"/>
    <col min="15691" max="15692" width="16.375" style="74" bestFit="1" customWidth="1"/>
    <col min="15693" max="15693" width="22.625" style="74" bestFit="1" customWidth="1"/>
    <col min="15694" max="15694" width="18.875" style="74" bestFit="1" customWidth="1"/>
    <col min="15695" max="15695" width="18.625" style="74" bestFit="1" customWidth="1"/>
    <col min="15696" max="15696" width="16.375" style="74" bestFit="1" customWidth="1"/>
    <col min="15697" max="15698" width="14.5" style="74" bestFit="1" customWidth="1"/>
    <col min="15699" max="15699" width="16.375" style="74" bestFit="1" customWidth="1"/>
    <col min="15700" max="15702" width="14.5" style="74" bestFit="1" customWidth="1"/>
    <col min="15703" max="15703" width="16.75" style="74" bestFit="1" customWidth="1"/>
    <col min="15704" max="15704" width="14.5" style="74" bestFit="1" customWidth="1"/>
    <col min="15705" max="15705" width="16.375" style="74" bestFit="1" customWidth="1"/>
    <col min="15706" max="15706" width="14.5" style="74" bestFit="1" customWidth="1"/>
    <col min="15707" max="15707" width="16.75" style="74" bestFit="1" customWidth="1"/>
    <col min="15708" max="15708" width="14.5" style="74" bestFit="1" customWidth="1"/>
    <col min="15709" max="15710" width="16.375" style="74" bestFit="1" customWidth="1"/>
    <col min="15711" max="15711" width="14.5" style="74" bestFit="1" customWidth="1"/>
    <col min="15712" max="15712" width="24.875" style="74" customWidth="1"/>
    <col min="15713" max="15713" width="0" style="74" hidden="1" customWidth="1"/>
    <col min="15714" max="15714" width="22.625" style="74" bestFit="1" customWidth="1"/>
    <col min="15715" max="15715" width="25.75" style="74" bestFit="1" customWidth="1"/>
    <col min="15716" max="15716" width="26.5" style="74" bestFit="1" customWidth="1"/>
    <col min="15717" max="15717" width="24.75" style="74" bestFit="1" customWidth="1"/>
    <col min="15718" max="15718" width="25.625" style="74" bestFit="1" customWidth="1"/>
    <col min="15719" max="15719" width="20.5" style="74" bestFit="1" customWidth="1"/>
    <col min="15720" max="15720" width="27" style="74" bestFit="1" customWidth="1"/>
    <col min="15721" max="15722" width="0" style="74" hidden="1" customWidth="1"/>
    <col min="15723" max="15724" width="16.375" style="74" bestFit="1" customWidth="1"/>
    <col min="15725" max="15726" width="0" style="74" hidden="1" customWidth="1"/>
    <col min="15727" max="15727" width="14.5" style="74" bestFit="1" customWidth="1"/>
    <col min="15728" max="15780" width="0" style="74" hidden="1" customWidth="1"/>
    <col min="15781" max="15781" width="27.25" style="74" customWidth="1"/>
    <col min="15782" max="15873" width="14.375" style="74"/>
    <col min="15874" max="15874" width="103.875" style="74" customWidth="1"/>
    <col min="15875" max="15875" width="57.375" style="74" customWidth="1"/>
    <col min="15876" max="15876" width="95.125" style="74" customWidth="1"/>
    <col min="15877" max="15880" width="19.5" style="74" customWidth="1"/>
    <col min="15881" max="15881" width="21.75" style="74" customWidth="1"/>
    <col min="15882" max="15882" width="16.375" style="74" customWidth="1"/>
    <col min="15883" max="15883" width="16.75" style="74" customWidth="1"/>
    <col min="15884" max="15884" width="16.375" style="74" customWidth="1"/>
    <col min="15885" max="15885" width="14.5" style="74" customWidth="1"/>
    <col min="15886" max="15886" width="18.875" style="74" customWidth="1"/>
    <col min="15887" max="15887" width="14.5" style="74" customWidth="1"/>
    <col min="15888" max="15889" width="16.375" style="74" customWidth="1"/>
    <col min="15890" max="15890" width="14.5" style="74" customWidth="1"/>
    <col min="15891" max="15892" width="16.375" style="74" customWidth="1"/>
    <col min="15893" max="15893" width="14.5" style="74" customWidth="1"/>
    <col min="15894" max="15894" width="18.625" style="74" customWidth="1"/>
    <col min="15895" max="15895" width="14.5" style="74" customWidth="1"/>
    <col min="15896" max="15896" width="16.375" style="74" customWidth="1"/>
    <col min="15897" max="15898" width="17.625" style="74" customWidth="1"/>
    <col min="15899" max="15899" width="14.5" style="74" customWidth="1"/>
    <col min="15900" max="15900" width="22.625" style="74" customWidth="1"/>
    <col min="15901" max="15901" width="16.375" style="74" customWidth="1"/>
    <col min="15902" max="15903" width="16.375" style="74" bestFit="1" customWidth="1"/>
    <col min="15904" max="15904" width="20.5" style="74" bestFit="1" customWidth="1"/>
    <col min="15905" max="15907" width="16.375" style="74" bestFit="1" customWidth="1"/>
    <col min="15908" max="15908" width="19.5" style="74" bestFit="1" customWidth="1"/>
    <col min="15909" max="15909" width="21.125" style="74" bestFit="1" customWidth="1"/>
    <col min="15910" max="15910" width="20.75" style="74" bestFit="1" customWidth="1"/>
    <col min="15911" max="15914" width="16.375" style="74" bestFit="1" customWidth="1"/>
    <col min="15915" max="15915" width="20.5" style="74" bestFit="1" customWidth="1"/>
    <col min="15916" max="15916" width="16.75" style="74" bestFit="1" customWidth="1"/>
    <col min="15917" max="15917" width="14.5" style="74" bestFit="1" customWidth="1"/>
    <col min="15918" max="15918" width="16.375" style="74" bestFit="1" customWidth="1"/>
    <col min="15919" max="15919" width="17.625" style="74" bestFit="1" customWidth="1"/>
    <col min="15920" max="15920" width="22.375" style="74" bestFit="1" customWidth="1"/>
    <col min="15921" max="15929" width="16.375" style="74" bestFit="1" customWidth="1"/>
    <col min="15930" max="15930" width="19.5" style="74" bestFit="1" customWidth="1"/>
    <col min="15931" max="15933" width="16.375" style="74" bestFit="1" customWidth="1"/>
    <col min="15934" max="15934" width="20.75" style="74" bestFit="1" customWidth="1"/>
    <col min="15935" max="15935" width="14.5" style="74" bestFit="1" customWidth="1"/>
    <col min="15936" max="15936" width="18.875" style="74" bestFit="1" customWidth="1"/>
    <col min="15937" max="15937" width="16.375" style="74" bestFit="1" customWidth="1"/>
    <col min="15938" max="15938" width="16.75" style="74" bestFit="1" customWidth="1"/>
    <col min="15939" max="15939" width="18" style="74" bestFit="1" customWidth="1"/>
    <col min="15940" max="15940" width="14.5" style="74" bestFit="1" customWidth="1"/>
    <col min="15941" max="15941" width="15.125" style="74" bestFit="1" customWidth="1"/>
    <col min="15942" max="15943" width="16.375" style="74" bestFit="1" customWidth="1"/>
    <col min="15944" max="15944" width="18.625" style="74" bestFit="1" customWidth="1"/>
    <col min="15945" max="15945" width="16.375" style="74" bestFit="1" customWidth="1"/>
    <col min="15946" max="15946" width="17.625" style="74" bestFit="1" customWidth="1"/>
    <col min="15947" max="15948" width="16.375" style="74" bestFit="1" customWidth="1"/>
    <col min="15949" max="15949" width="22.625" style="74" bestFit="1" customWidth="1"/>
    <col min="15950" max="15950" width="18.875" style="74" bestFit="1" customWidth="1"/>
    <col min="15951" max="15951" width="18.625" style="74" bestFit="1" customWidth="1"/>
    <col min="15952" max="15952" width="16.375" style="74" bestFit="1" customWidth="1"/>
    <col min="15953" max="15954" width="14.5" style="74" bestFit="1" customWidth="1"/>
    <col min="15955" max="15955" width="16.375" style="74" bestFit="1" customWidth="1"/>
    <col min="15956" max="15958" width="14.5" style="74" bestFit="1" customWidth="1"/>
    <col min="15959" max="15959" width="16.75" style="74" bestFit="1" customWidth="1"/>
    <col min="15960" max="15960" width="14.5" style="74" bestFit="1" customWidth="1"/>
    <col min="15961" max="15961" width="16.375" style="74" bestFit="1" customWidth="1"/>
    <col min="15962" max="15962" width="14.5" style="74" bestFit="1" customWidth="1"/>
    <col min="15963" max="15963" width="16.75" style="74" bestFit="1" customWidth="1"/>
    <col min="15964" max="15964" width="14.5" style="74" bestFit="1" customWidth="1"/>
    <col min="15965" max="15966" width="16.375" style="74" bestFit="1" customWidth="1"/>
    <col min="15967" max="15967" width="14.5" style="74" bestFit="1" customWidth="1"/>
    <col min="15968" max="15968" width="24.875" style="74" customWidth="1"/>
    <col min="15969" max="15969" width="0" style="74" hidden="1" customWidth="1"/>
    <col min="15970" max="15970" width="22.625" style="74" bestFit="1" customWidth="1"/>
    <col min="15971" max="15971" width="25.75" style="74" bestFit="1" customWidth="1"/>
    <col min="15972" max="15972" width="26.5" style="74" bestFit="1" customWidth="1"/>
    <col min="15973" max="15973" width="24.75" style="74" bestFit="1" customWidth="1"/>
    <col min="15974" max="15974" width="25.625" style="74" bestFit="1" customWidth="1"/>
    <col min="15975" max="15975" width="20.5" style="74" bestFit="1" customWidth="1"/>
    <col min="15976" max="15976" width="27" style="74" bestFit="1" customWidth="1"/>
    <col min="15977" max="15978" width="0" style="74" hidden="1" customWidth="1"/>
    <col min="15979" max="15980" width="16.375" style="74" bestFit="1" customWidth="1"/>
    <col min="15981" max="15982" width="0" style="74" hidden="1" customWidth="1"/>
    <col min="15983" max="15983" width="14.5" style="74" bestFit="1" customWidth="1"/>
    <col min="15984" max="16036" width="0" style="74" hidden="1" customWidth="1"/>
    <col min="16037" max="16037" width="27.25" style="74" customWidth="1"/>
    <col min="16038" max="16129" width="14.375" style="74"/>
    <col min="16130" max="16130" width="103.875" style="74" customWidth="1"/>
    <col min="16131" max="16131" width="57.375" style="74" customWidth="1"/>
    <col min="16132" max="16132" width="95.125" style="74" customWidth="1"/>
    <col min="16133" max="16136" width="19.5" style="74" customWidth="1"/>
    <col min="16137" max="16137" width="21.75" style="74" customWidth="1"/>
    <col min="16138" max="16138" width="16.375" style="74" customWidth="1"/>
    <col min="16139" max="16139" width="16.75" style="74" customWidth="1"/>
    <col min="16140" max="16140" width="16.375" style="74" customWidth="1"/>
    <col min="16141" max="16141" width="14.5" style="74" customWidth="1"/>
    <col min="16142" max="16142" width="18.875" style="74" customWidth="1"/>
    <col min="16143" max="16143" width="14.5" style="74" customWidth="1"/>
    <col min="16144" max="16145" width="16.375" style="74" customWidth="1"/>
    <col min="16146" max="16146" width="14.5" style="74" customWidth="1"/>
    <col min="16147" max="16148" width="16.375" style="74" customWidth="1"/>
    <col min="16149" max="16149" width="14.5" style="74" customWidth="1"/>
    <col min="16150" max="16150" width="18.625" style="74" customWidth="1"/>
    <col min="16151" max="16151" width="14.5" style="74" customWidth="1"/>
    <col min="16152" max="16152" width="16.375" style="74" customWidth="1"/>
    <col min="16153" max="16154" width="17.625" style="74" customWidth="1"/>
    <col min="16155" max="16155" width="14.5" style="74" customWidth="1"/>
    <col min="16156" max="16156" width="22.625" style="74" customWidth="1"/>
    <col min="16157" max="16157" width="16.375" style="74" customWidth="1"/>
    <col min="16158" max="16159" width="16.375" style="74" bestFit="1" customWidth="1"/>
    <col min="16160" max="16160" width="20.5" style="74" bestFit="1" customWidth="1"/>
    <col min="16161" max="16163" width="16.375" style="74" bestFit="1" customWidth="1"/>
    <col min="16164" max="16164" width="19.5" style="74" bestFit="1" customWidth="1"/>
    <col min="16165" max="16165" width="21.125" style="74" bestFit="1" customWidth="1"/>
    <col min="16166" max="16166" width="20.75" style="74" bestFit="1" customWidth="1"/>
    <col min="16167" max="16170" width="16.375" style="74" bestFit="1" customWidth="1"/>
    <col min="16171" max="16171" width="20.5" style="74" bestFit="1" customWidth="1"/>
    <col min="16172" max="16172" width="16.75" style="74" bestFit="1" customWidth="1"/>
    <col min="16173" max="16173" width="14.5" style="74" bestFit="1" customWidth="1"/>
    <col min="16174" max="16174" width="16.375" style="74" bestFit="1" customWidth="1"/>
    <col min="16175" max="16175" width="17.625" style="74" bestFit="1" customWidth="1"/>
    <col min="16176" max="16176" width="22.375" style="74" bestFit="1" customWidth="1"/>
    <col min="16177" max="16185" width="16.375" style="74" bestFit="1" customWidth="1"/>
    <col min="16186" max="16186" width="19.5" style="74" bestFit="1" customWidth="1"/>
    <col min="16187" max="16189" width="16.375" style="74" bestFit="1" customWidth="1"/>
    <col min="16190" max="16190" width="20.75" style="74" bestFit="1" customWidth="1"/>
    <col min="16191" max="16191" width="14.5" style="74" bestFit="1" customWidth="1"/>
    <col min="16192" max="16192" width="18.875" style="74" bestFit="1" customWidth="1"/>
    <col min="16193" max="16193" width="16.375" style="74" bestFit="1" customWidth="1"/>
    <col min="16194" max="16194" width="16.75" style="74" bestFit="1" customWidth="1"/>
    <col min="16195" max="16195" width="18" style="74" bestFit="1" customWidth="1"/>
    <col min="16196" max="16196" width="14.5" style="74" bestFit="1" customWidth="1"/>
    <col min="16197" max="16197" width="15.125" style="74" bestFit="1" customWidth="1"/>
    <col min="16198" max="16199" width="16.375" style="74" bestFit="1" customWidth="1"/>
    <col min="16200" max="16200" width="18.625" style="74" bestFit="1" customWidth="1"/>
    <col min="16201" max="16201" width="16.375" style="74" bestFit="1" customWidth="1"/>
    <col min="16202" max="16202" width="17.625" style="74" bestFit="1" customWidth="1"/>
    <col min="16203" max="16204" width="16.375" style="74" bestFit="1" customWidth="1"/>
    <col min="16205" max="16205" width="22.625" style="74" bestFit="1" customWidth="1"/>
    <col min="16206" max="16206" width="18.875" style="74" bestFit="1" customWidth="1"/>
    <col min="16207" max="16207" width="18.625" style="74" bestFit="1" customWidth="1"/>
    <col min="16208" max="16208" width="16.375" style="74" bestFit="1" customWidth="1"/>
    <col min="16209" max="16210" width="14.5" style="74" bestFit="1" customWidth="1"/>
    <col min="16211" max="16211" width="16.375" style="74" bestFit="1" customWidth="1"/>
    <col min="16212" max="16214" width="14.5" style="74" bestFit="1" customWidth="1"/>
    <col min="16215" max="16215" width="16.75" style="74" bestFit="1" customWidth="1"/>
    <col min="16216" max="16216" width="14.5" style="74" bestFit="1" customWidth="1"/>
    <col min="16217" max="16217" width="16.375" style="74" bestFit="1" customWidth="1"/>
    <col min="16218" max="16218" width="14.5" style="74" bestFit="1" customWidth="1"/>
    <col min="16219" max="16219" width="16.75" style="74" bestFit="1" customWidth="1"/>
    <col min="16220" max="16220" width="14.5" style="74" bestFit="1" customWidth="1"/>
    <col min="16221" max="16222" width="16.375" style="74" bestFit="1" customWidth="1"/>
    <col min="16223" max="16223" width="14.5" style="74" bestFit="1" customWidth="1"/>
    <col min="16224" max="16224" width="24.875" style="74" customWidth="1"/>
    <col min="16225" max="16225" width="0" style="74" hidden="1" customWidth="1"/>
    <col min="16226" max="16226" width="22.625" style="74" bestFit="1" customWidth="1"/>
    <col min="16227" max="16227" width="25.75" style="74" bestFit="1" customWidth="1"/>
    <col min="16228" max="16228" width="26.5" style="74" bestFit="1" customWidth="1"/>
    <col min="16229" max="16229" width="24.75" style="74" bestFit="1" customWidth="1"/>
    <col min="16230" max="16230" width="25.625" style="74" bestFit="1" customWidth="1"/>
    <col min="16231" max="16231" width="20.5" style="74" bestFit="1" customWidth="1"/>
    <col min="16232" max="16232" width="27" style="74" bestFit="1" customWidth="1"/>
    <col min="16233" max="16234" width="0" style="74" hidden="1" customWidth="1"/>
    <col min="16235" max="16236" width="16.375" style="74" bestFit="1" customWidth="1"/>
    <col min="16237" max="16238" width="0" style="74" hidden="1" customWidth="1"/>
    <col min="16239" max="16239" width="14.5" style="74" bestFit="1" customWidth="1"/>
    <col min="16240" max="16292" width="0" style="74" hidden="1" customWidth="1"/>
    <col min="16293" max="16293" width="27.25" style="74" customWidth="1"/>
    <col min="16294" max="16384" width="14.375" style="74"/>
  </cols>
  <sheetData>
    <row r="1" spans="1:164" s="62" customFormat="1" ht="107.25" x14ac:dyDescent="2.2999999999999998">
      <c r="A1" s="244" t="s">
        <v>334</v>
      </c>
      <c r="B1" s="61"/>
      <c r="H1" s="63"/>
    </row>
    <row r="2" spans="1:164" s="67" customFormat="1" ht="59.25" x14ac:dyDescent="1.3">
      <c r="A2" s="270" t="s">
        <v>267</v>
      </c>
      <c r="B2" s="270"/>
      <c r="C2" s="65"/>
      <c r="D2" s="65"/>
      <c r="E2" s="65"/>
      <c r="F2" s="65"/>
      <c r="G2" s="65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6"/>
      <c r="CT2" s="66"/>
      <c r="CU2" s="66"/>
      <c r="CV2" s="66"/>
      <c r="CW2" s="66"/>
      <c r="CX2" s="66"/>
      <c r="CY2" s="66"/>
      <c r="CZ2" s="66"/>
      <c r="DA2" s="66"/>
      <c r="DB2" s="66"/>
      <c r="DC2" s="66"/>
      <c r="DD2" s="66"/>
      <c r="DE2" s="66"/>
      <c r="DF2" s="66"/>
      <c r="DG2" s="66"/>
    </row>
    <row r="3" spans="1:164" s="248" customFormat="1" ht="41.25" x14ac:dyDescent="0.9">
      <c r="A3" s="271" t="s">
        <v>0</v>
      </c>
      <c r="B3" s="271" t="s">
        <v>174</v>
      </c>
      <c r="C3" s="271" t="s">
        <v>1</v>
      </c>
      <c r="D3" s="273" t="s">
        <v>2</v>
      </c>
      <c r="E3" s="274"/>
      <c r="F3" s="274"/>
      <c r="G3" s="275"/>
      <c r="H3" s="276" t="s">
        <v>3</v>
      </c>
      <c r="I3" s="278" t="s">
        <v>4</v>
      </c>
      <c r="J3" s="279"/>
      <c r="K3" s="279"/>
      <c r="L3" s="279"/>
      <c r="M3" s="279"/>
      <c r="N3" s="279"/>
      <c r="O3" s="279"/>
      <c r="P3" s="279"/>
      <c r="Q3" s="279"/>
      <c r="R3" s="280"/>
      <c r="S3" s="264" t="s">
        <v>5</v>
      </c>
      <c r="T3" s="265"/>
      <c r="U3" s="265"/>
      <c r="V3" s="265"/>
      <c r="W3" s="265"/>
      <c r="X3" s="265"/>
      <c r="Y3" s="265"/>
      <c r="Z3" s="265"/>
      <c r="AA3" s="265"/>
      <c r="AB3" s="266"/>
      <c r="AC3" s="267" t="s">
        <v>6</v>
      </c>
      <c r="AD3" s="268"/>
      <c r="AE3" s="268"/>
      <c r="AF3" s="268"/>
      <c r="AG3" s="268"/>
      <c r="AH3" s="268"/>
      <c r="AI3" s="268"/>
      <c r="AJ3" s="268"/>
      <c r="AK3" s="269"/>
      <c r="AL3" s="264" t="s">
        <v>7</v>
      </c>
      <c r="AM3" s="265"/>
      <c r="AN3" s="265"/>
      <c r="AO3" s="265"/>
      <c r="AP3" s="265"/>
      <c r="AQ3" s="265"/>
      <c r="AR3" s="265"/>
      <c r="AS3" s="265"/>
      <c r="AT3" s="265"/>
      <c r="AU3" s="265"/>
      <c r="AV3" s="265"/>
      <c r="AW3" s="265"/>
      <c r="AX3" s="266"/>
      <c r="AY3" s="264" t="s">
        <v>8</v>
      </c>
      <c r="AZ3" s="265"/>
      <c r="BA3" s="265"/>
      <c r="BB3" s="265"/>
      <c r="BC3" s="265"/>
      <c r="BD3" s="265"/>
      <c r="BE3" s="265"/>
      <c r="BF3" s="265"/>
      <c r="BG3" s="266"/>
      <c r="BH3" s="264" t="s">
        <v>9</v>
      </c>
      <c r="BI3" s="265"/>
      <c r="BJ3" s="265"/>
      <c r="BK3" s="265"/>
      <c r="BL3" s="265"/>
      <c r="BM3" s="265"/>
      <c r="BN3" s="265"/>
      <c r="BO3" s="265"/>
      <c r="BP3" s="265"/>
      <c r="BQ3" s="266"/>
      <c r="BR3" s="267" t="s">
        <v>10</v>
      </c>
      <c r="BS3" s="268"/>
      <c r="BT3" s="268"/>
      <c r="BU3" s="268"/>
      <c r="BV3" s="268"/>
      <c r="BW3" s="268"/>
      <c r="BX3" s="268"/>
      <c r="BY3" s="268"/>
      <c r="BZ3" s="269"/>
      <c r="CA3" s="264" t="s">
        <v>11</v>
      </c>
      <c r="CB3" s="265"/>
      <c r="CC3" s="265"/>
      <c r="CD3" s="265"/>
      <c r="CE3" s="265"/>
      <c r="CF3" s="265"/>
      <c r="CG3" s="265"/>
      <c r="CH3" s="265"/>
      <c r="CI3" s="265"/>
      <c r="CJ3" s="266"/>
      <c r="CK3" s="264" t="s">
        <v>12</v>
      </c>
      <c r="CL3" s="265"/>
      <c r="CM3" s="265"/>
      <c r="CN3" s="265"/>
      <c r="CO3" s="265"/>
      <c r="CP3" s="266"/>
      <c r="CQ3" s="362" t="s">
        <v>13</v>
      </c>
      <c r="CR3" s="362" t="s">
        <v>14</v>
      </c>
      <c r="CS3" s="362" t="s">
        <v>330</v>
      </c>
      <c r="CT3" s="258" t="s">
        <v>15</v>
      </c>
      <c r="CU3" s="259"/>
      <c r="CV3" s="259"/>
      <c r="CW3" s="259"/>
      <c r="CX3" s="259"/>
      <c r="CY3" s="259"/>
      <c r="CZ3" s="259"/>
      <c r="DA3" s="260"/>
      <c r="DB3" s="245" t="s">
        <v>16</v>
      </c>
      <c r="DC3" s="246"/>
      <c r="DD3" s="246"/>
      <c r="DE3" s="246"/>
      <c r="DF3" s="246"/>
      <c r="DG3" s="246"/>
      <c r="DH3" s="246"/>
      <c r="DI3" s="246"/>
      <c r="DJ3" s="246"/>
      <c r="DK3" s="246"/>
      <c r="DL3" s="246"/>
      <c r="DM3" s="246"/>
      <c r="DN3" s="246"/>
      <c r="DO3" s="246"/>
      <c r="DP3" s="246"/>
      <c r="DQ3" s="246"/>
      <c r="DR3" s="246"/>
      <c r="DS3" s="246"/>
      <c r="DT3" s="246"/>
      <c r="DU3" s="246"/>
      <c r="DV3" s="246"/>
      <c r="DW3" s="246"/>
      <c r="DX3" s="246"/>
      <c r="DY3" s="246"/>
      <c r="DZ3" s="246"/>
      <c r="EA3" s="246"/>
      <c r="EB3" s="246"/>
      <c r="EC3" s="246"/>
      <c r="ED3" s="246"/>
      <c r="EE3" s="246"/>
      <c r="EF3" s="246"/>
      <c r="EG3" s="246"/>
      <c r="EH3" s="246"/>
      <c r="EI3" s="246"/>
      <c r="EJ3" s="246"/>
      <c r="EK3" s="246"/>
      <c r="EL3" s="246"/>
      <c r="EM3" s="246"/>
      <c r="EN3" s="246"/>
      <c r="EO3" s="246"/>
      <c r="EP3" s="246"/>
      <c r="EQ3" s="246"/>
      <c r="ER3" s="246"/>
      <c r="ES3" s="246"/>
      <c r="ET3" s="246"/>
      <c r="EU3" s="246"/>
      <c r="EV3" s="246"/>
      <c r="EW3" s="246"/>
      <c r="EX3" s="246"/>
      <c r="EY3" s="246"/>
      <c r="EZ3" s="246"/>
      <c r="FA3" s="246"/>
      <c r="FB3" s="246"/>
      <c r="FC3" s="246"/>
      <c r="FD3" s="246"/>
      <c r="FE3" s="246"/>
      <c r="FF3" s="246"/>
      <c r="FG3" s="246"/>
      <c r="FH3" s="247"/>
    </row>
    <row r="4" spans="1:164" s="257" customFormat="1" ht="123.75" x14ac:dyDescent="0.55000000000000004">
      <c r="A4" s="272"/>
      <c r="B4" s="272"/>
      <c r="C4" s="272"/>
      <c r="D4" s="249" t="s">
        <v>17</v>
      </c>
      <c r="E4" s="249" t="s">
        <v>18</v>
      </c>
      <c r="F4" s="249" t="s">
        <v>19</v>
      </c>
      <c r="G4" s="249" t="s">
        <v>20</v>
      </c>
      <c r="H4" s="277"/>
      <c r="I4" s="250" t="s">
        <v>21</v>
      </c>
      <c r="J4" s="251" t="s">
        <v>22</v>
      </c>
      <c r="K4" s="251" t="s">
        <v>23</v>
      </c>
      <c r="L4" s="251" t="s">
        <v>24</v>
      </c>
      <c r="M4" s="251" t="s">
        <v>25</v>
      </c>
      <c r="N4" s="251" t="s">
        <v>26</v>
      </c>
      <c r="O4" s="251" t="s">
        <v>27</v>
      </c>
      <c r="P4" s="251" t="s">
        <v>28</v>
      </c>
      <c r="Q4" s="251" t="s">
        <v>29</v>
      </c>
      <c r="R4" s="251" t="s">
        <v>30</v>
      </c>
      <c r="S4" s="250" t="s">
        <v>31</v>
      </c>
      <c r="T4" s="251" t="s">
        <v>32</v>
      </c>
      <c r="U4" s="251" t="s">
        <v>33</v>
      </c>
      <c r="V4" s="251" t="s">
        <v>34</v>
      </c>
      <c r="W4" s="251" t="s">
        <v>35</v>
      </c>
      <c r="X4" s="251" t="s">
        <v>36</v>
      </c>
      <c r="Y4" s="251" t="s">
        <v>37</v>
      </c>
      <c r="Z4" s="251" t="s">
        <v>38</v>
      </c>
      <c r="AA4" s="251" t="s">
        <v>39</v>
      </c>
      <c r="AB4" s="251" t="s">
        <v>40</v>
      </c>
      <c r="AC4" s="250" t="s">
        <v>41</v>
      </c>
      <c r="AD4" s="251" t="s">
        <v>42</v>
      </c>
      <c r="AE4" s="252" t="s">
        <v>43</v>
      </c>
      <c r="AF4" s="251" t="s">
        <v>44</v>
      </c>
      <c r="AG4" s="251" t="s">
        <v>45</v>
      </c>
      <c r="AH4" s="251" t="s">
        <v>46</v>
      </c>
      <c r="AI4" s="251" t="s">
        <v>47</v>
      </c>
      <c r="AJ4" s="251" t="s">
        <v>48</v>
      </c>
      <c r="AK4" s="251" t="s">
        <v>49</v>
      </c>
      <c r="AL4" s="250" t="s">
        <v>50</v>
      </c>
      <c r="AM4" s="251" t="s">
        <v>51</v>
      </c>
      <c r="AN4" s="251" t="s">
        <v>52</v>
      </c>
      <c r="AO4" s="251" t="s">
        <v>53</v>
      </c>
      <c r="AP4" s="251" t="s">
        <v>54</v>
      </c>
      <c r="AQ4" s="251" t="s">
        <v>55</v>
      </c>
      <c r="AR4" s="251" t="s">
        <v>56</v>
      </c>
      <c r="AS4" s="251" t="s">
        <v>57</v>
      </c>
      <c r="AT4" s="251" t="s">
        <v>58</v>
      </c>
      <c r="AU4" s="251" t="s">
        <v>59</v>
      </c>
      <c r="AV4" s="251" t="s">
        <v>60</v>
      </c>
      <c r="AW4" s="251" t="s">
        <v>61</v>
      </c>
      <c r="AX4" s="251" t="s">
        <v>62</v>
      </c>
      <c r="AY4" s="250" t="s">
        <v>63</v>
      </c>
      <c r="AZ4" s="251" t="s">
        <v>64</v>
      </c>
      <c r="BA4" s="251" t="s">
        <v>65</v>
      </c>
      <c r="BB4" s="251" t="s">
        <v>66</v>
      </c>
      <c r="BC4" s="251" t="s">
        <v>67</v>
      </c>
      <c r="BD4" s="251" t="s">
        <v>68</v>
      </c>
      <c r="BE4" s="251" t="s">
        <v>69</v>
      </c>
      <c r="BF4" s="251" t="s">
        <v>70</v>
      </c>
      <c r="BG4" s="251" t="s">
        <v>71</v>
      </c>
      <c r="BH4" s="250" t="s">
        <v>72</v>
      </c>
      <c r="BI4" s="251" t="s">
        <v>73</v>
      </c>
      <c r="BJ4" s="251" t="s">
        <v>74</v>
      </c>
      <c r="BK4" s="251" t="s">
        <v>75</v>
      </c>
      <c r="BL4" s="251" t="s">
        <v>76</v>
      </c>
      <c r="BM4" s="251" t="s">
        <v>77</v>
      </c>
      <c r="BN4" s="251" t="s">
        <v>78</v>
      </c>
      <c r="BO4" s="251" t="s">
        <v>79</v>
      </c>
      <c r="BP4" s="251" t="s">
        <v>80</v>
      </c>
      <c r="BQ4" s="251" t="s">
        <v>81</v>
      </c>
      <c r="BR4" s="250" t="s">
        <v>82</v>
      </c>
      <c r="BS4" s="251" t="s">
        <v>83</v>
      </c>
      <c r="BT4" s="251" t="s">
        <v>84</v>
      </c>
      <c r="BU4" s="251" t="s">
        <v>85</v>
      </c>
      <c r="BV4" s="251" t="s">
        <v>86</v>
      </c>
      <c r="BW4" s="251" t="s">
        <v>87</v>
      </c>
      <c r="BX4" s="251" t="s">
        <v>88</v>
      </c>
      <c r="BY4" s="252" t="s">
        <v>89</v>
      </c>
      <c r="BZ4" s="251" t="s">
        <v>90</v>
      </c>
      <c r="CA4" s="250" t="s">
        <v>91</v>
      </c>
      <c r="CB4" s="251" t="s">
        <v>92</v>
      </c>
      <c r="CC4" s="251" t="s">
        <v>93</v>
      </c>
      <c r="CD4" s="251" t="s">
        <v>94</v>
      </c>
      <c r="CE4" s="251" t="s">
        <v>95</v>
      </c>
      <c r="CF4" s="251" t="s">
        <v>96</v>
      </c>
      <c r="CG4" s="251" t="s">
        <v>97</v>
      </c>
      <c r="CH4" s="251" t="s">
        <v>98</v>
      </c>
      <c r="CI4" s="251" t="s">
        <v>99</v>
      </c>
      <c r="CJ4" s="251" t="s">
        <v>100</v>
      </c>
      <c r="CK4" s="250" t="s">
        <v>101</v>
      </c>
      <c r="CL4" s="251" t="s">
        <v>102</v>
      </c>
      <c r="CM4" s="251" t="s">
        <v>103</v>
      </c>
      <c r="CN4" s="251" t="s">
        <v>104</v>
      </c>
      <c r="CO4" s="251" t="s">
        <v>105</v>
      </c>
      <c r="CP4" s="251" t="s">
        <v>106</v>
      </c>
      <c r="CQ4" s="363"/>
      <c r="CR4" s="363"/>
      <c r="CS4" s="363"/>
      <c r="CT4" s="253" t="s">
        <v>107</v>
      </c>
      <c r="CU4" s="253" t="s">
        <v>108</v>
      </c>
      <c r="CV4" s="253" t="s">
        <v>109</v>
      </c>
      <c r="CW4" s="253" t="s">
        <v>110</v>
      </c>
      <c r="CX4" s="253" t="s">
        <v>111</v>
      </c>
      <c r="CY4" s="253" t="s">
        <v>112</v>
      </c>
      <c r="CZ4" s="253" t="s">
        <v>113</v>
      </c>
      <c r="DA4" s="253" t="s">
        <v>114</v>
      </c>
      <c r="DB4" s="254" t="s">
        <v>115</v>
      </c>
      <c r="DC4" s="254" t="s">
        <v>116</v>
      </c>
      <c r="DD4" s="254" t="s">
        <v>117</v>
      </c>
      <c r="DE4" s="254" t="s">
        <v>118</v>
      </c>
      <c r="DF4" s="254" t="s">
        <v>119</v>
      </c>
      <c r="DG4" s="254" t="s">
        <v>120</v>
      </c>
      <c r="DH4" s="254" t="s">
        <v>121</v>
      </c>
      <c r="DI4" s="255" t="s">
        <v>122</v>
      </c>
      <c r="DJ4" s="255" t="s">
        <v>123</v>
      </c>
      <c r="DK4" s="255" t="s">
        <v>124</v>
      </c>
      <c r="DL4" s="255" t="s">
        <v>125</v>
      </c>
      <c r="DM4" s="255" t="s">
        <v>126</v>
      </c>
      <c r="DN4" s="255" t="s">
        <v>127</v>
      </c>
      <c r="DO4" s="255" t="s">
        <v>128</v>
      </c>
      <c r="DP4" s="256" t="s">
        <v>129</v>
      </c>
      <c r="DQ4" s="256" t="s">
        <v>130</v>
      </c>
      <c r="DR4" s="256" t="s">
        <v>131</v>
      </c>
      <c r="DS4" s="256" t="s">
        <v>132</v>
      </c>
      <c r="DT4" s="256" t="s">
        <v>133</v>
      </c>
      <c r="DU4" s="256" t="s">
        <v>134</v>
      </c>
      <c r="DV4" s="256" t="s">
        <v>135</v>
      </c>
      <c r="DW4" s="256" t="s">
        <v>136</v>
      </c>
      <c r="DX4" s="256" t="s">
        <v>137</v>
      </c>
      <c r="DY4" s="256" t="s">
        <v>138</v>
      </c>
      <c r="DZ4" s="256" t="s">
        <v>139</v>
      </c>
      <c r="EA4" s="256" t="s">
        <v>140</v>
      </c>
      <c r="EB4" s="256" t="s">
        <v>141</v>
      </c>
      <c r="EC4" s="256" t="s">
        <v>142</v>
      </c>
      <c r="ED4" s="256" t="s">
        <v>143</v>
      </c>
      <c r="EE4" s="256" t="s">
        <v>144</v>
      </c>
      <c r="EF4" s="256" t="s">
        <v>145</v>
      </c>
      <c r="EG4" s="256" t="s">
        <v>146</v>
      </c>
      <c r="EH4" s="256" t="s">
        <v>147</v>
      </c>
      <c r="EI4" s="256" t="s">
        <v>148</v>
      </c>
      <c r="EJ4" s="256" t="s">
        <v>149</v>
      </c>
      <c r="EK4" s="256" t="s">
        <v>150</v>
      </c>
      <c r="EL4" s="256" t="s">
        <v>151</v>
      </c>
      <c r="EM4" s="256" t="s">
        <v>152</v>
      </c>
      <c r="EN4" s="256" t="s">
        <v>153</v>
      </c>
      <c r="EO4" s="256" t="s">
        <v>154</v>
      </c>
      <c r="EP4" s="256" t="s">
        <v>155</v>
      </c>
      <c r="EQ4" s="256" t="s">
        <v>156</v>
      </c>
      <c r="ER4" s="256" t="s">
        <v>157</v>
      </c>
      <c r="ES4" s="256" t="s">
        <v>158</v>
      </c>
      <c r="ET4" s="256" t="s">
        <v>159</v>
      </c>
      <c r="EU4" s="256" t="s">
        <v>160</v>
      </c>
      <c r="EV4" s="256" t="s">
        <v>161</v>
      </c>
      <c r="EW4" s="256" t="s">
        <v>162</v>
      </c>
      <c r="EX4" s="256" t="s">
        <v>163</v>
      </c>
      <c r="EY4" s="256" t="s">
        <v>164</v>
      </c>
      <c r="EZ4" s="256" t="s">
        <v>165</v>
      </c>
      <c r="FA4" s="256" t="s">
        <v>166</v>
      </c>
      <c r="FB4" s="256" t="s">
        <v>167</v>
      </c>
      <c r="FC4" s="256" t="s">
        <v>168</v>
      </c>
      <c r="FD4" s="256" t="s">
        <v>169</v>
      </c>
      <c r="FE4" s="256" t="s">
        <v>170</v>
      </c>
      <c r="FF4" s="256" t="s">
        <v>171</v>
      </c>
      <c r="FG4" s="256" t="s">
        <v>172</v>
      </c>
      <c r="FH4" s="256" t="s">
        <v>173</v>
      </c>
    </row>
    <row r="5" spans="1:164" s="68" customFormat="1" x14ac:dyDescent="0.85">
      <c r="A5" s="51"/>
      <c r="B5" s="51"/>
      <c r="C5" s="50"/>
      <c r="D5" s="50"/>
      <c r="E5" s="50"/>
      <c r="F5" s="50"/>
      <c r="G5" s="50"/>
      <c r="H5" s="71">
        <f t="shared" ref="H5:BS5" si="0">SUM(H6+H9+H13)</f>
        <v>24731200</v>
      </c>
      <c r="I5" s="71">
        <f t="shared" si="0"/>
        <v>100000</v>
      </c>
      <c r="J5" s="71">
        <f t="shared" si="0"/>
        <v>54400</v>
      </c>
      <c r="K5" s="71">
        <f t="shared" si="0"/>
        <v>213500</v>
      </c>
      <c r="L5" s="71">
        <f t="shared" si="0"/>
        <v>27800</v>
      </c>
      <c r="M5" s="71">
        <f t="shared" si="0"/>
        <v>139000</v>
      </c>
      <c r="N5" s="71">
        <f t="shared" si="0"/>
        <v>48900</v>
      </c>
      <c r="O5" s="71">
        <f t="shared" si="0"/>
        <v>258400</v>
      </c>
      <c r="P5" s="71">
        <f t="shared" si="0"/>
        <v>299200</v>
      </c>
      <c r="Q5" s="71">
        <f t="shared" si="0"/>
        <v>35100</v>
      </c>
      <c r="R5" s="71">
        <f t="shared" si="0"/>
        <v>676400</v>
      </c>
      <c r="S5" s="71">
        <f t="shared" si="0"/>
        <v>100000</v>
      </c>
      <c r="T5" s="71">
        <f t="shared" si="0"/>
        <v>38500</v>
      </c>
      <c r="U5" s="71">
        <f t="shared" si="0"/>
        <v>154400</v>
      </c>
      <c r="V5" s="71">
        <f t="shared" si="0"/>
        <v>72000</v>
      </c>
      <c r="W5" s="71">
        <f t="shared" si="0"/>
        <v>583900</v>
      </c>
      <c r="X5" s="71">
        <f t="shared" si="0"/>
        <v>130600</v>
      </c>
      <c r="Y5" s="71">
        <f t="shared" si="0"/>
        <v>94700</v>
      </c>
      <c r="Z5" s="71">
        <f t="shared" si="0"/>
        <v>47800</v>
      </c>
      <c r="AA5" s="71">
        <f t="shared" si="0"/>
        <v>57800</v>
      </c>
      <c r="AB5" s="71">
        <f t="shared" si="0"/>
        <v>187200</v>
      </c>
      <c r="AC5" s="71">
        <f t="shared" si="0"/>
        <v>120000</v>
      </c>
      <c r="AD5" s="71">
        <f t="shared" si="0"/>
        <v>207200</v>
      </c>
      <c r="AE5" s="71">
        <f t="shared" si="0"/>
        <v>847400</v>
      </c>
      <c r="AF5" s="71">
        <f t="shared" si="0"/>
        <v>277400</v>
      </c>
      <c r="AG5" s="71">
        <f t="shared" si="0"/>
        <v>190700</v>
      </c>
      <c r="AH5" s="71">
        <f t="shared" si="0"/>
        <v>361400</v>
      </c>
      <c r="AI5" s="71">
        <f t="shared" si="0"/>
        <v>1103800</v>
      </c>
      <c r="AJ5" s="71">
        <f t="shared" si="0"/>
        <v>321700</v>
      </c>
      <c r="AK5" s="71">
        <f t="shared" si="0"/>
        <v>194400</v>
      </c>
      <c r="AL5" s="71">
        <f t="shared" si="0"/>
        <v>120000</v>
      </c>
      <c r="AM5" s="71">
        <f t="shared" si="0"/>
        <v>208400</v>
      </c>
      <c r="AN5" s="71">
        <f t="shared" si="0"/>
        <v>257400</v>
      </c>
      <c r="AO5" s="71">
        <f t="shared" si="0"/>
        <v>277200</v>
      </c>
      <c r="AP5" s="71">
        <f t="shared" si="0"/>
        <v>289100</v>
      </c>
      <c r="AQ5" s="71">
        <f t="shared" si="0"/>
        <v>162000</v>
      </c>
      <c r="AR5" s="71">
        <f t="shared" si="0"/>
        <v>94200</v>
      </c>
      <c r="AS5" s="71">
        <f t="shared" si="0"/>
        <v>151400</v>
      </c>
      <c r="AT5" s="71">
        <f t="shared" si="0"/>
        <v>881800</v>
      </c>
      <c r="AU5" s="71">
        <f t="shared" si="0"/>
        <v>147800</v>
      </c>
      <c r="AV5" s="71">
        <f t="shared" si="0"/>
        <v>232400</v>
      </c>
      <c r="AW5" s="71">
        <f t="shared" si="0"/>
        <v>138500</v>
      </c>
      <c r="AX5" s="71">
        <f t="shared" si="0"/>
        <v>217500</v>
      </c>
      <c r="AY5" s="71">
        <f t="shared" si="0"/>
        <v>100000</v>
      </c>
      <c r="AZ5" s="71">
        <f t="shared" si="0"/>
        <v>837800</v>
      </c>
      <c r="BA5" s="71">
        <f t="shared" si="0"/>
        <v>213700</v>
      </c>
      <c r="BB5" s="71">
        <f t="shared" si="0"/>
        <v>143600</v>
      </c>
      <c r="BC5" s="71">
        <f t="shared" si="0"/>
        <v>146400</v>
      </c>
      <c r="BD5" s="71">
        <f t="shared" si="0"/>
        <v>143400</v>
      </c>
      <c r="BE5" s="71">
        <f t="shared" si="0"/>
        <v>102400</v>
      </c>
      <c r="BF5" s="71">
        <f t="shared" si="0"/>
        <v>127200</v>
      </c>
      <c r="BG5" s="71">
        <f t="shared" si="0"/>
        <v>127300</v>
      </c>
      <c r="BH5" s="71">
        <f t="shared" si="0"/>
        <v>100000</v>
      </c>
      <c r="BI5" s="71">
        <f t="shared" si="0"/>
        <v>149900</v>
      </c>
      <c r="BJ5" s="71">
        <f t="shared" si="0"/>
        <v>55500</v>
      </c>
      <c r="BK5" s="71">
        <f t="shared" si="0"/>
        <v>250100</v>
      </c>
      <c r="BL5" s="71">
        <f t="shared" si="0"/>
        <v>283700</v>
      </c>
      <c r="BM5" s="71">
        <f t="shared" si="0"/>
        <v>292200</v>
      </c>
      <c r="BN5" s="71">
        <f t="shared" si="0"/>
        <v>61100</v>
      </c>
      <c r="BO5" s="71">
        <f t="shared" si="0"/>
        <v>64900</v>
      </c>
      <c r="BP5" s="71">
        <f t="shared" si="0"/>
        <v>87100</v>
      </c>
      <c r="BQ5" s="71">
        <f t="shared" si="0"/>
        <v>184400</v>
      </c>
      <c r="BR5" s="71">
        <f t="shared" si="0"/>
        <v>100000</v>
      </c>
      <c r="BS5" s="71">
        <f t="shared" si="0"/>
        <v>154000</v>
      </c>
      <c r="BT5" s="71">
        <f t="shared" ref="BT5:EF5" si="1">SUM(BT6+BT9+BT13)</f>
        <v>593600</v>
      </c>
      <c r="BU5" s="71">
        <f t="shared" si="1"/>
        <v>30700</v>
      </c>
      <c r="BV5" s="71">
        <f t="shared" si="1"/>
        <v>143500</v>
      </c>
      <c r="BW5" s="71">
        <f t="shared" si="1"/>
        <v>138000</v>
      </c>
      <c r="BX5" s="71">
        <f t="shared" si="1"/>
        <v>113600</v>
      </c>
      <c r="BY5" s="71">
        <f t="shared" si="1"/>
        <v>19400</v>
      </c>
      <c r="BZ5" s="71">
        <f t="shared" si="1"/>
        <v>334300</v>
      </c>
      <c r="CA5" s="71">
        <f t="shared" si="1"/>
        <v>120000</v>
      </c>
      <c r="CB5" s="71">
        <f t="shared" si="1"/>
        <v>48500</v>
      </c>
      <c r="CC5" s="71">
        <f t="shared" si="1"/>
        <v>48400</v>
      </c>
      <c r="CD5" s="71">
        <f t="shared" si="1"/>
        <v>201900</v>
      </c>
      <c r="CE5" s="71">
        <f t="shared" si="1"/>
        <v>33600</v>
      </c>
      <c r="CF5" s="71">
        <f t="shared" si="1"/>
        <v>69300</v>
      </c>
      <c r="CG5" s="71">
        <f t="shared" si="1"/>
        <v>52700</v>
      </c>
      <c r="CH5" s="71">
        <f t="shared" si="1"/>
        <v>146700</v>
      </c>
      <c r="CI5" s="71">
        <f t="shared" si="1"/>
        <v>41600</v>
      </c>
      <c r="CJ5" s="71">
        <f t="shared" si="1"/>
        <v>210500</v>
      </c>
      <c r="CK5" s="71">
        <f t="shared" si="1"/>
        <v>80000</v>
      </c>
      <c r="CL5" s="71">
        <f t="shared" si="1"/>
        <v>53700</v>
      </c>
      <c r="CM5" s="71">
        <f t="shared" si="1"/>
        <v>51900</v>
      </c>
      <c r="CN5" s="71">
        <f t="shared" si="1"/>
        <v>133400</v>
      </c>
      <c r="CO5" s="71">
        <f t="shared" si="1"/>
        <v>162800</v>
      </c>
      <c r="CP5" s="71">
        <f t="shared" si="1"/>
        <v>85900</v>
      </c>
      <c r="CQ5" s="71">
        <f t="shared" si="1"/>
        <v>929900</v>
      </c>
      <c r="CR5" s="71">
        <f t="shared" si="1"/>
        <v>0</v>
      </c>
      <c r="CT5" s="71">
        <f t="shared" si="1"/>
        <v>743000</v>
      </c>
      <c r="CU5" s="71">
        <f t="shared" si="1"/>
        <v>699100</v>
      </c>
      <c r="CV5" s="71">
        <f t="shared" si="1"/>
        <v>1191600</v>
      </c>
      <c r="CW5" s="71">
        <f t="shared" si="1"/>
        <v>666800</v>
      </c>
      <c r="CX5" s="71">
        <f t="shared" si="1"/>
        <v>907300</v>
      </c>
      <c r="CY5" s="71">
        <f t="shared" si="1"/>
        <v>684300</v>
      </c>
      <c r="CZ5" s="71">
        <f t="shared" si="1"/>
        <v>1049200</v>
      </c>
      <c r="DA5" s="71">
        <f t="shared" si="1"/>
        <v>0</v>
      </c>
      <c r="DB5" s="71">
        <f t="shared" si="1"/>
        <v>0</v>
      </c>
      <c r="DC5" s="71">
        <f t="shared" si="1"/>
        <v>520000</v>
      </c>
      <c r="DD5" s="71">
        <f t="shared" si="1"/>
        <v>530000</v>
      </c>
      <c r="DE5" s="71">
        <f t="shared" si="1"/>
        <v>0</v>
      </c>
      <c r="DF5" s="71">
        <f t="shared" si="1"/>
        <v>0</v>
      </c>
      <c r="DG5" s="71">
        <f t="shared" si="1"/>
        <v>50000</v>
      </c>
      <c r="DH5" s="71">
        <f t="shared" si="1"/>
        <v>0</v>
      </c>
      <c r="DI5" s="71">
        <f t="shared" si="1"/>
        <v>0</v>
      </c>
      <c r="DJ5" s="71">
        <f t="shared" si="1"/>
        <v>0</v>
      </c>
      <c r="DK5" s="71">
        <f t="shared" si="1"/>
        <v>0</v>
      </c>
      <c r="DL5" s="71">
        <f t="shared" si="1"/>
        <v>0</v>
      </c>
      <c r="DM5" s="71">
        <f t="shared" si="1"/>
        <v>0</v>
      </c>
      <c r="DN5" s="71">
        <f t="shared" si="1"/>
        <v>0</v>
      </c>
      <c r="DO5" s="71">
        <f t="shared" si="1"/>
        <v>0</v>
      </c>
      <c r="DP5" s="71">
        <f t="shared" si="1"/>
        <v>0</v>
      </c>
      <c r="DQ5" s="71">
        <f t="shared" si="1"/>
        <v>0</v>
      </c>
      <c r="DR5" s="71">
        <f t="shared" si="1"/>
        <v>0</v>
      </c>
      <c r="DS5" s="71">
        <f t="shared" si="1"/>
        <v>0</v>
      </c>
      <c r="DT5" s="71">
        <f t="shared" si="1"/>
        <v>0</v>
      </c>
      <c r="DU5" s="71">
        <f t="shared" si="1"/>
        <v>0</v>
      </c>
      <c r="DV5" s="71">
        <f t="shared" si="1"/>
        <v>0</v>
      </c>
      <c r="DW5" s="71">
        <f t="shared" si="1"/>
        <v>0</v>
      </c>
      <c r="DX5" s="71">
        <f t="shared" si="1"/>
        <v>0</v>
      </c>
      <c r="DY5" s="71">
        <f t="shared" si="1"/>
        <v>0</v>
      </c>
      <c r="DZ5" s="71">
        <f t="shared" si="1"/>
        <v>0</v>
      </c>
      <c r="EA5" s="71">
        <f t="shared" si="1"/>
        <v>0</v>
      </c>
      <c r="EB5" s="71">
        <f t="shared" si="1"/>
        <v>0</v>
      </c>
      <c r="EC5" s="71">
        <f t="shared" si="1"/>
        <v>0</v>
      </c>
      <c r="ED5" s="71">
        <f t="shared" si="1"/>
        <v>0</v>
      </c>
      <c r="EE5" s="71">
        <f t="shared" si="1"/>
        <v>0</v>
      </c>
      <c r="EF5" s="71">
        <f t="shared" si="1"/>
        <v>0</v>
      </c>
      <c r="EG5" s="71">
        <f t="shared" ref="EG5:FH5" si="2">SUM(EG6+EG9+EG13)</f>
        <v>0</v>
      </c>
      <c r="EH5" s="71">
        <f t="shared" si="2"/>
        <v>0</v>
      </c>
      <c r="EI5" s="71">
        <f t="shared" si="2"/>
        <v>0</v>
      </c>
      <c r="EJ5" s="71">
        <f t="shared" si="2"/>
        <v>0</v>
      </c>
      <c r="EK5" s="71">
        <f t="shared" si="2"/>
        <v>0</v>
      </c>
      <c r="EL5" s="71">
        <f t="shared" si="2"/>
        <v>0</v>
      </c>
      <c r="EM5" s="71">
        <f t="shared" si="2"/>
        <v>0</v>
      </c>
      <c r="EN5" s="71">
        <f t="shared" si="2"/>
        <v>0</v>
      </c>
      <c r="EO5" s="71">
        <f t="shared" si="2"/>
        <v>0</v>
      </c>
      <c r="EP5" s="71">
        <f t="shared" si="2"/>
        <v>0</v>
      </c>
      <c r="EQ5" s="71">
        <f t="shared" si="2"/>
        <v>0</v>
      </c>
      <c r="ER5" s="71">
        <f t="shared" si="2"/>
        <v>0</v>
      </c>
      <c r="ES5" s="71">
        <f t="shared" si="2"/>
        <v>0</v>
      </c>
      <c r="ET5" s="71">
        <f t="shared" si="2"/>
        <v>0</v>
      </c>
      <c r="EU5" s="71">
        <f t="shared" si="2"/>
        <v>0</v>
      </c>
      <c r="EV5" s="71">
        <f t="shared" si="2"/>
        <v>0</v>
      </c>
      <c r="EW5" s="71">
        <f t="shared" si="2"/>
        <v>0</v>
      </c>
      <c r="EX5" s="71">
        <f t="shared" si="2"/>
        <v>0</v>
      </c>
      <c r="EY5" s="71">
        <f t="shared" si="2"/>
        <v>0</v>
      </c>
      <c r="EZ5" s="71">
        <f t="shared" si="2"/>
        <v>0</v>
      </c>
      <c r="FA5" s="71">
        <f t="shared" si="2"/>
        <v>0</v>
      </c>
      <c r="FB5" s="71">
        <f t="shared" si="2"/>
        <v>0</v>
      </c>
      <c r="FC5" s="71">
        <f t="shared" si="2"/>
        <v>0</v>
      </c>
      <c r="FD5" s="71">
        <f t="shared" si="2"/>
        <v>0</v>
      </c>
      <c r="FE5" s="71">
        <f t="shared" si="2"/>
        <v>0</v>
      </c>
      <c r="FF5" s="71">
        <f t="shared" si="2"/>
        <v>0</v>
      </c>
      <c r="FG5" s="71">
        <f t="shared" si="2"/>
        <v>0</v>
      </c>
      <c r="FH5" s="71">
        <f t="shared" si="2"/>
        <v>0</v>
      </c>
    </row>
    <row r="6" spans="1:164" x14ac:dyDescent="0.85">
      <c r="A6" s="2" t="s">
        <v>175</v>
      </c>
      <c r="B6" s="2"/>
      <c r="C6" s="2"/>
      <c r="D6" s="72"/>
      <c r="E6" s="72"/>
      <c r="F6" s="72"/>
      <c r="G6" s="72"/>
      <c r="H6" s="73">
        <f>SUM(I6:FH6)</f>
        <v>7054400</v>
      </c>
      <c r="I6" s="2">
        <f t="shared" ref="I6:BT6" si="3">SUM(I7:I8)</f>
        <v>0</v>
      </c>
      <c r="J6" s="2">
        <f t="shared" si="3"/>
        <v>0</v>
      </c>
      <c r="K6" s="2">
        <f t="shared" si="3"/>
        <v>163200</v>
      </c>
      <c r="L6" s="2">
        <f t="shared" si="3"/>
        <v>0</v>
      </c>
      <c r="M6" s="2">
        <f t="shared" si="3"/>
        <v>96000</v>
      </c>
      <c r="N6" s="2">
        <f t="shared" si="3"/>
        <v>0</v>
      </c>
      <c r="O6" s="2">
        <f t="shared" si="3"/>
        <v>163200</v>
      </c>
      <c r="P6" s="2">
        <f t="shared" si="3"/>
        <v>240000</v>
      </c>
      <c r="Q6" s="2">
        <f t="shared" si="3"/>
        <v>0</v>
      </c>
      <c r="R6" s="2">
        <f t="shared" si="3"/>
        <v>163200</v>
      </c>
      <c r="S6" s="2">
        <f t="shared" si="3"/>
        <v>0</v>
      </c>
      <c r="T6" s="2">
        <f t="shared" si="3"/>
        <v>0</v>
      </c>
      <c r="U6" s="2">
        <f t="shared" si="3"/>
        <v>86400</v>
      </c>
      <c r="V6" s="2">
        <f t="shared" si="3"/>
        <v>0</v>
      </c>
      <c r="W6" s="2">
        <f t="shared" si="3"/>
        <v>76800</v>
      </c>
      <c r="X6" s="2">
        <f t="shared" si="3"/>
        <v>86400</v>
      </c>
      <c r="Y6" s="2">
        <f t="shared" si="3"/>
        <v>38400</v>
      </c>
      <c r="Z6" s="2">
        <f t="shared" si="3"/>
        <v>0</v>
      </c>
      <c r="AA6" s="2">
        <f t="shared" si="3"/>
        <v>38400</v>
      </c>
      <c r="AB6" s="2">
        <f t="shared" si="3"/>
        <v>144000</v>
      </c>
      <c r="AC6" s="2">
        <f t="shared" si="3"/>
        <v>0</v>
      </c>
      <c r="AD6" s="2">
        <f t="shared" si="3"/>
        <v>96000</v>
      </c>
      <c r="AE6" s="2">
        <f t="shared" si="3"/>
        <v>192000</v>
      </c>
      <c r="AF6" s="2">
        <f t="shared" si="3"/>
        <v>144000</v>
      </c>
      <c r="AG6" s="2">
        <f t="shared" si="3"/>
        <v>134400</v>
      </c>
      <c r="AH6" s="2">
        <f t="shared" si="3"/>
        <v>240000</v>
      </c>
      <c r="AI6" s="2">
        <f t="shared" si="3"/>
        <v>528000</v>
      </c>
      <c r="AJ6" s="2">
        <f t="shared" si="3"/>
        <v>144000</v>
      </c>
      <c r="AK6" s="2">
        <f t="shared" si="3"/>
        <v>144000</v>
      </c>
      <c r="AL6" s="2">
        <f t="shared" si="3"/>
        <v>0</v>
      </c>
      <c r="AM6" s="2">
        <f t="shared" si="3"/>
        <v>115200</v>
      </c>
      <c r="AN6" s="2">
        <f t="shared" si="3"/>
        <v>144000</v>
      </c>
      <c r="AO6" s="2">
        <f t="shared" si="3"/>
        <v>144000</v>
      </c>
      <c r="AP6" s="2">
        <f t="shared" si="3"/>
        <v>192000</v>
      </c>
      <c r="AQ6" s="2">
        <f t="shared" si="3"/>
        <v>67200</v>
      </c>
      <c r="AR6" s="2">
        <f t="shared" si="3"/>
        <v>38400</v>
      </c>
      <c r="AS6" s="2">
        <f t="shared" si="3"/>
        <v>48000</v>
      </c>
      <c r="AT6" s="2">
        <f t="shared" si="3"/>
        <v>228800</v>
      </c>
      <c r="AU6" s="2">
        <f t="shared" si="3"/>
        <v>105600</v>
      </c>
      <c r="AV6" s="2">
        <f t="shared" si="3"/>
        <v>144000</v>
      </c>
      <c r="AW6" s="2">
        <f t="shared" si="3"/>
        <v>48000</v>
      </c>
      <c r="AX6" s="2">
        <f t="shared" si="3"/>
        <v>48000</v>
      </c>
      <c r="AY6" s="2">
        <f t="shared" si="3"/>
        <v>0</v>
      </c>
      <c r="AZ6" s="2">
        <f t="shared" si="3"/>
        <v>220800</v>
      </c>
      <c r="BA6" s="2">
        <f t="shared" si="3"/>
        <v>96000</v>
      </c>
      <c r="BB6" s="2">
        <f t="shared" si="3"/>
        <v>86400</v>
      </c>
      <c r="BC6" s="2">
        <f t="shared" si="3"/>
        <v>86400</v>
      </c>
      <c r="BD6" s="2">
        <f t="shared" si="3"/>
        <v>86400</v>
      </c>
      <c r="BE6" s="2">
        <f t="shared" si="3"/>
        <v>67200</v>
      </c>
      <c r="BF6" s="2">
        <f t="shared" si="3"/>
        <v>67200</v>
      </c>
      <c r="BG6" s="2">
        <f t="shared" si="3"/>
        <v>67200</v>
      </c>
      <c r="BH6" s="2">
        <f t="shared" si="3"/>
        <v>0</v>
      </c>
      <c r="BI6" s="2">
        <f t="shared" si="3"/>
        <v>76800</v>
      </c>
      <c r="BJ6" s="2">
        <f t="shared" si="3"/>
        <v>0</v>
      </c>
      <c r="BK6" s="2">
        <f t="shared" si="3"/>
        <v>144000</v>
      </c>
      <c r="BL6" s="2">
        <f t="shared" si="3"/>
        <v>192000</v>
      </c>
      <c r="BM6" s="2">
        <f t="shared" si="3"/>
        <v>192000</v>
      </c>
      <c r="BN6" s="2">
        <f t="shared" si="3"/>
        <v>0</v>
      </c>
      <c r="BO6" s="2">
        <f t="shared" si="3"/>
        <v>0</v>
      </c>
      <c r="BP6" s="2">
        <f t="shared" si="3"/>
        <v>38400</v>
      </c>
      <c r="BQ6" s="2">
        <f t="shared" si="3"/>
        <v>124800</v>
      </c>
      <c r="BR6" s="2">
        <f t="shared" si="3"/>
        <v>0</v>
      </c>
      <c r="BS6" s="2">
        <f t="shared" si="3"/>
        <v>86400</v>
      </c>
      <c r="BT6" s="2">
        <f t="shared" si="3"/>
        <v>76800</v>
      </c>
      <c r="BU6" s="2">
        <f t="shared" ref="BU6:EG6" si="4">SUM(BU7:BU8)</f>
        <v>0</v>
      </c>
      <c r="BV6" s="2">
        <f t="shared" si="4"/>
        <v>86400</v>
      </c>
      <c r="BW6" s="2">
        <f t="shared" si="4"/>
        <v>86400</v>
      </c>
      <c r="BX6" s="2">
        <f t="shared" si="4"/>
        <v>86400</v>
      </c>
      <c r="BY6" s="2">
        <f t="shared" si="4"/>
        <v>0</v>
      </c>
      <c r="BZ6" s="2">
        <f t="shared" si="4"/>
        <v>240000</v>
      </c>
      <c r="CA6" s="2">
        <f t="shared" si="4"/>
        <v>0</v>
      </c>
      <c r="CB6" s="2">
        <f t="shared" si="4"/>
        <v>0</v>
      </c>
      <c r="CC6" s="2">
        <f t="shared" si="4"/>
        <v>0</v>
      </c>
      <c r="CD6" s="2">
        <f t="shared" si="4"/>
        <v>115200</v>
      </c>
      <c r="CE6" s="2">
        <f t="shared" si="4"/>
        <v>0</v>
      </c>
      <c r="CF6" s="2">
        <f t="shared" si="4"/>
        <v>48000</v>
      </c>
      <c r="CG6" s="2">
        <f t="shared" si="4"/>
        <v>19200</v>
      </c>
      <c r="CH6" s="2">
        <f t="shared" si="4"/>
        <v>86400</v>
      </c>
      <c r="CI6" s="2">
        <f t="shared" si="4"/>
        <v>0</v>
      </c>
      <c r="CJ6" s="2">
        <f t="shared" si="4"/>
        <v>115200</v>
      </c>
      <c r="CK6" s="2">
        <f t="shared" si="4"/>
        <v>0</v>
      </c>
      <c r="CL6" s="2">
        <f t="shared" si="4"/>
        <v>0</v>
      </c>
      <c r="CM6" s="2">
        <f t="shared" si="4"/>
        <v>0</v>
      </c>
      <c r="CN6" s="2">
        <f t="shared" si="4"/>
        <v>86400</v>
      </c>
      <c r="CO6" s="2">
        <f t="shared" si="4"/>
        <v>86400</v>
      </c>
      <c r="CP6" s="2">
        <f t="shared" si="4"/>
        <v>48000</v>
      </c>
      <c r="CQ6" s="2">
        <f t="shared" si="4"/>
        <v>0</v>
      </c>
      <c r="CR6" s="2">
        <f t="shared" si="4"/>
        <v>0</v>
      </c>
      <c r="CS6" s="2"/>
      <c r="CT6" s="2">
        <f t="shared" si="4"/>
        <v>0</v>
      </c>
      <c r="CU6" s="2">
        <f t="shared" si="4"/>
        <v>0</v>
      </c>
      <c r="CV6" s="2">
        <f t="shared" si="4"/>
        <v>0</v>
      </c>
      <c r="CW6" s="2">
        <f t="shared" si="4"/>
        <v>0</v>
      </c>
      <c r="CX6" s="2">
        <f t="shared" si="4"/>
        <v>0</v>
      </c>
      <c r="CY6" s="2">
        <f t="shared" si="4"/>
        <v>0</v>
      </c>
      <c r="CZ6" s="2">
        <f t="shared" si="4"/>
        <v>0</v>
      </c>
      <c r="DA6" s="2">
        <f t="shared" si="4"/>
        <v>0</v>
      </c>
      <c r="DB6" s="2">
        <f t="shared" si="4"/>
        <v>0</v>
      </c>
      <c r="DC6" s="2">
        <f t="shared" si="4"/>
        <v>0</v>
      </c>
      <c r="DD6" s="2">
        <f t="shared" si="4"/>
        <v>0</v>
      </c>
      <c r="DE6" s="2">
        <f t="shared" si="4"/>
        <v>0</v>
      </c>
      <c r="DF6" s="2">
        <f t="shared" si="4"/>
        <v>0</v>
      </c>
      <c r="DG6" s="2">
        <f t="shared" si="4"/>
        <v>0</v>
      </c>
      <c r="DH6" s="2">
        <f t="shared" si="4"/>
        <v>0</v>
      </c>
      <c r="DI6" s="2">
        <f t="shared" si="4"/>
        <v>0</v>
      </c>
      <c r="DJ6" s="2">
        <f t="shared" si="4"/>
        <v>0</v>
      </c>
      <c r="DK6" s="2">
        <f t="shared" si="4"/>
        <v>0</v>
      </c>
      <c r="DL6" s="2">
        <f t="shared" si="4"/>
        <v>0</v>
      </c>
      <c r="DM6" s="2">
        <f t="shared" si="4"/>
        <v>0</v>
      </c>
      <c r="DN6" s="2">
        <f t="shared" si="4"/>
        <v>0</v>
      </c>
      <c r="DO6" s="2">
        <f t="shared" si="4"/>
        <v>0</v>
      </c>
      <c r="DP6" s="2">
        <f t="shared" si="4"/>
        <v>0</v>
      </c>
      <c r="DQ6" s="2">
        <f t="shared" si="4"/>
        <v>0</v>
      </c>
      <c r="DR6" s="2">
        <f t="shared" si="4"/>
        <v>0</v>
      </c>
      <c r="DS6" s="2">
        <f t="shared" si="4"/>
        <v>0</v>
      </c>
      <c r="DT6" s="2">
        <f t="shared" si="4"/>
        <v>0</v>
      </c>
      <c r="DU6" s="2">
        <f t="shared" si="4"/>
        <v>0</v>
      </c>
      <c r="DV6" s="2">
        <f t="shared" si="4"/>
        <v>0</v>
      </c>
      <c r="DW6" s="2">
        <f t="shared" si="4"/>
        <v>0</v>
      </c>
      <c r="DX6" s="2">
        <f t="shared" si="4"/>
        <v>0</v>
      </c>
      <c r="DY6" s="2">
        <f t="shared" si="4"/>
        <v>0</v>
      </c>
      <c r="DZ6" s="2">
        <f t="shared" si="4"/>
        <v>0</v>
      </c>
      <c r="EA6" s="2">
        <f t="shared" si="4"/>
        <v>0</v>
      </c>
      <c r="EB6" s="2">
        <f t="shared" si="4"/>
        <v>0</v>
      </c>
      <c r="EC6" s="2">
        <f t="shared" si="4"/>
        <v>0</v>
      </c>
      <c r="ED6" s="2">
        <f t="shared" si="4"/>
        <v>0</v>
      </c>
      <c r="EE6" s="2">
        <f t="shared" si="4"/>
        <v>0</v>
      </c>
      <c r="EF6" s="2">
        <f t="shared" si="4"/>
        <v>0</v>
      </c>
      <c r="EG6" s="2">
        <f t="shared" si="4"/>
        <v>0</v>
      </c>
      <c r="EH6" s="2">
        <f t="shared" ref="EH6:FH6" si="5">SUM(EH7:EH8)</f>
        <v>0</v>
      </c>
      <c r="EI6" s="2">
        <f t="shared" si="5"/>
        <v>0</v>
      </c>
      <c r="EJ6" s="2">
        <f t="shared" si="5"/>
        <v>0</v>
      </c>
      <c r="EK6" s="2">
        <f t="shared" si="5"/>
        <v>0</v>
      </c>
      <c r="EL6" s="2">
        <f t="shared" si="5"/>
        <v>0</v>
      </c>
      <c r="EM6" s="2">
        <f t="shared" si="5"/>
        <v>0</v>
      </c>
      <c r="EN6" s="2">
        <f t="shared" si="5"/>
        <v>0</v>
      </c>
      <c r="EO6" s="2">
        <f t="shared" si="5"/>
        <v>0</v>
      </c>
      <c r="EP6" s="2">
        <f t="shared" si="5"/>
        <v>0</v>
      </c>
      <c r="EQ6" s="2">
        <f t="shared" si="5"/>
        <v>0</v>
      </c>
      <c r="ER6" s="2">
        <f t="shared" si="5"/>
        <v>0</v>
      </c>
      <c r="ES6" s="2">
        <f t="shared" si="5"/>
        <v>0</v>
      </c>
      <c r="ET6" s="2">
        <f t="shared" si="5"/>
        <v>0</v>
      </c>
      <c r="EU6" s="2">
        <f t="shared" si="5"/>
        <v>0</v>
      </c>
      <c r="EV6" s="2">
        <f t="shared" si="5"/>
        <v>0</v>
      </c>
      <c r="EW6" s="2">
        <f t="shared" si="5"/>
        <v>0</v>
      </c>
      <c r="EX6" s="2">
        <f t="shared" si="5"/>
        <v>0</v>
      </c>
      <c r="EY6" s="2">
        <f t="shared" si="5"/>
        <v>0</v>
      </c>
      <c r="EZ6" s="2">
        <f t="shared" si="5"/>
        <v>0</v>
      </c>
      <c r="FA6" s="2">
        <f t="shared" si="5"/>
        <v>0</v>
      </c>
      <c r="FB6" s="2">
        <f t="shared" si="5"/>
        <v>0</v>
      </c>
      <c r="FC6" s="2">
        <f t="shared" si="5"/>
        <v>0</v>
      </c>
      <c r="FD6" s="2">
        <f t="shared" si="5"/>
        <v>0</v>
      </c>
      <c r="FE6" s="2">
        <f t="shared" si="5"/>
        <v>0</v>
      </c>
      <c r="FF6" s="2">
        <f t="shared" si="5"/>
        <v>0</v>
      </c>
      <c r="FG6" s="2">
        <f t="shared" si="5"/>
        <v>0</v>
      </c>
      <c r="FH6" s="2">
        <f t="shared" si="5"/>
        <v>0</v>
      </c>
    </row>
    <row r="7" spans="1:164" x14ac:dyDescent="0.85">
      <c r="A7" s="75" t="s">
        <v>322</v>
      </c>
      <c r="B7" s="76" t="s">
        <v>176</v>
      </c>
      <c r="C7" s="77" t="s">
        <v>177</v>
      </c>
      <c r="D7" s="78" t="s">
        <v>178</v>
      </c>
      <c r="E7" s="78" t="s">
        <v>179</v>
      </c>
      <c r="F7" s="78" t="s">
        <v>178</v>
      </c>
      <c r="G7" s="78" t="s">
        <v>178</v>
      </c>
      <c r="H7" s="79">
        <f>SUM(I7:FH7)</f>
        <v>7054400</v>
      </c>
      <c r="I7" s="20">
        <v>0</v>
      </c>
      <c r="J7" s="20">
        <v>0</v>
      </c>
      <c r="K7" s="20">
        <v>163200</v>
      </c>
      <c r="L7" s="20">
        <v>0</v>
      </c>
      <c r="M7" s="20">
        <v>96000</v>
      </c>
      <c r="N7" s="20">
        <v>0</v>
      </c>
      <c r="O7" s="20">
        <v>163200</v>
      </c>
      <c r="P7" s="20">
        <v>240000</v>
      </c>
      <c r="Q7" s="20">
        <v>0</v>
      </c>
      <c r="R7" s="20">
        <v>163200</v>
      </c>
      <c r="S7" s="20">
        <v>0</v>
      </c>
      <c r="T7" s="20">
        <v>0</v>
      </c>
      <c r="U7" s="20">
        <v>86400</v>
      </c>
      <c r="V7" s="20">
        <v>0</v>
      </c>
      <c r="W7" s="20">
        <v>76800</v>
      </c>
      <c r="X7" s="20">
        <v>86400</v>
      </c>
      <c r="Y7" s="20">
        <v>38400</v>
      </c>
      <c r="Z7" s="20">
        <v>0</v>
      </c>
      <c r="AA7" s="20">
        <v>38400</v>
      </c>
      <c r="AB7" s="20">
        <v>144000</v>
      </c>
      <c r="AC7" s="20">
        <v>0</v>
      </c>
      <c r="AD7" s="20">
        <v>96000</v>
      </c>
      <c r="AE7" s="20">
        <v>192000</v>
      </c>
      <c r="AF7" s="20">
        <v>144000</v>
      </c>
      <c r="AG7" s="20">
        <v>134400</v>
      </c>
      <c r="AH7" s="20">
        <v>240000</v>
      </c>
      <c r="AI7" s="20">
        <v>528000</v>
      </c>
      <c r="AJ7" s="20">
        <v>144000</v>
      </c>
      <c r="AK7" s="20">
        <v>144000</v>
      </c>
      <c r="AL7" s="20">
        <v>0</v>
      </c>
      <c r="AM7" s="20">
        <v>115200</v>
      </c>
      <c r="AN7" s="20">
        <v>144000</v>
      </c>
      <c r="AO7" s="20">
        <v>144000</v>
      </c>
      <c r="AP7" s="20">
        <v>192000</v>
      </c>
      <c r="AQ7" s="20">
        <v>67200</v>
      </c>
      <c r="AR7" s="20">
        <v>38400</v>
      </c>
      <c r="AS7" s="20">
        <v>48000</v>
      </c>
      <c r="AT7" s="20">
        <v>228800</v>
      </c>
      <c r="AU7" s="20">
        <v>105600</v>
      </c>
      <c r="AV7" s="20">
        <v>144000</v>
      </c>
      <c r="AW7" s="20">
        <v>48000</v>
      </c>
      <c r="AX7" s="20">
        <v>48000</v>
      </c>
      <c r="AY7" s="20">
        <v>0</v>
      </c>
      <c r="AZ7" s="20">
        <v>220800</v>
      </c>
      <c r="BA7" s="20">
        <v>96000</v>
      </c>
      <c r="BB7" s="20">
        <v>86400</v>
      </c>
      <c r="BC7" s="20">
        <v>86400</v>
      </c>
      <c r="BD7" s="20">
        <v>86400</v>
      </c>
      <c r="BE7" s="20">
        <v>67200</v>
      </c>
      <c r="BF7" s="20">
        <v>67200</v>
      </c>
      <c r="BG7" s="20">
        <v>67200</v>
      </c>
      <c r="BH7" s="20">
        <v>0</v>
      </c>
      <c r="BI7" s="20">
        <v>76800</v>
      </c>
      <c r="BJ7" s="20">
        <v>0</v>
      </c>
      <c r="BK7" s="20">
        <v>144000</v>
      </c>
      <c r="BL7" s="20">
        <v>192000</v>
      </c>
      <c r="BM7" s="20">
        <v>192000</v>
      </c>
      <c r="BN7" s="20">
        <v>0</v>
      </c>
      <c r="BO7" s="20">
        <v>0</v>
      </c>
      <c r="BP7" s="20">
        <v>38400</v>
      </c>
      <c r="BQ7" s="20">
        <v>124800</v>
      </c>
      <c r="BR7" s="20">
        <v>0</v>
      </c>
      <c r="BS7" s="20">
        <v>86400</v>
      </c>
      <c r="BT7" s="20">
        <v>76800</v>
      </c>
      <c r="BU7" s="20">
        <v>0</v>
      </c>
      <c r="BV7" s="20">
        <v>86400</v>
      </c>
      <c r="BW7" s="20">
        <v>86400</v>
      </c>
      <c r="BX7" s="20">
        <v>86400</v>
      </c>
      <c r="BY7" s="20">
        <v>0</v>
      </c>
      <c r="BZ7" s="20">
        <v>240000</v>
      </c>
      <c r="CA7" s="20">
        <v>0</v>
      </c>
      <c r="CB7" s="20">
        <v>0</v>
      </c>
      <c r="CC7" s="20">
        <v>0</v>
      </c>
      <c r="CD7" s="20">
        <v>115200</v>
      </c>
      <c r="CE7" s="20">
        <v>0</v>
      </c>
      <c r="CF7" s="20">
        <v>48000</v>
      </c>
      <c r="CG7" s="20">
        <v>19200</v>
      </c>
      <c r="CH7" s="20">
        <v>86400</v>
      </c>
      <c r="CI7" s="20">
        <v>0</v>
      </c>
      <c r="CJ7" s="20">
        <v>115200</v>
      </c>
      <c r="CK7" s="20">
        <v>0</v>
      </c>
      <c r="CL7" s="20">
        <v>0</v>
      </c>
      <c r="CM7" s="20">
        <v>0</v>
      </c>
      <c r="CN7" s="20">
        <v>86400</v>
      </c>
      <c r="CO7" s="20">
        <v>86400</v>
      </c>
      <c r="CP7" s="20">
        <v>48000</v>
      </c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</row>
    <row r="8" spans="1:164" x14ac:dyDescent="0.85">
      <c r="A8" s="20"/>
      <c r="B8" s="20"/>
      <c r="C8" s="261" t="s">
        <v>180</v>
      </c>
      <c r="D8" s="262"/>
      <c r="E8" s="262"/>
      <c r="F8" s="262"/>
      <c r="G8" s="263"/>
      <c r="H8" s="79">
        <f t="shared" ref="H8:H22" si="6">SUM(I8:FH8)</f>
        <v>0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8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</row>
    <row r="9" spans="1:164" x14ac:dyDescent="0.85">
      <c r="A9" s="2" t="s">
        <v>181</v>
      </c>
      <c r="B9" s="2"/>
      <c r="C9" s="2"/>
      <c r="D9" s="72"/>
      <c r="E9" s="72"/>
      <c r="F9" s="72"/>
      <c r="G9" s="72"/>
      <c r="H9" s="73">
        <f>SUM(I9:FH9)</f>
        <v>4670600</v>
      </c>
      <c r="I9" s="2">
        <f t="shared" ref="I9:BT9" si="7">SUM(I10:I12)</f>
        <v>70000</v>
      </c>
      <c r="J9" s="2">
        <f t="shared" si="7"/>
        <v>37500</v>
      </c>
      <c r="K9" s="2">
        <f t="shared" si="7"/>
        <v>35300</v>
      </c>
      <c r="L9" s="2">
        <f t="shared" si="7"/>
        <v>19900</v>
      </c>
      <c r="M9" s="2">
        <f t="shared" si="7"/>
        <v>29000</v>
      </c>
      <c r="N9" s="2">
        <f t="shared" si="7"/>
        <v>34600</v>
      </c>
      <c r="O9" s="2">
        <f t="shared" si="7"/>
        <v>68100</v>
      </c>
      <c r="P9" s="2">
        <f t="shared" si="7"/>
        <v>41600</v>
      </c>
      <c r="Q9" s="2">
        <f t="shared" si="7"/>
        <v>25100</v>
      </c>
      <c r="R9" s="2">
        <f t="shared" si="7"/>
        <v>45700</v>
      </c>
      <c r="S9" s="2">
        <f t="shared" si="7"/>
        <v>70000</v>
      </c>
      <c r="T9" s="2">
        <f t="shared" si="7"/>
        <v>26800</v>
      </c>
      <c r="U9" s="2">
        <f t="shared" si="7"/>
        <v>49500</v>
      </c>
      <c r="V9" s="2">
        <f t="shared" si="7"/>
        <v>53200</v>
      </c>
      <c r="W9" s="2">
        <f t="shared" si="7"/>
        <v>24000</v>
      </c>
      <c r="X9" s="2">
        <f t="shared" si="7"/>
        <v>31300</v>
      </c>
      <c r="Y9" s="2">
        <f t="shared" si="7"/>
        <v>41000</v>
      </c>
      <c r="Z9" s="2">
        <f t="shared" si="7"/>
        <v>34300</v>
      </c>
      <c r="AA9" s="2">
        <f t="shared" si="7"/>
        <v>14200</v>
      </c>
      <c r="AB9" s="2">
        <f t="shared" si="7"/>
        <v>29400</v>
      </c>
      <c r="AC9" s="2">
        <f t="shared" si="7"/>
        <v>90000</v>
      </c>
      <c r="AD9" s="2">
        <f t="shared" si="7"/>
        <v>70600</v>
      </c>
      <c r="AE9" s="2">
        <f t="shared" si="7"/>
        <v>119200</v>
      </c>
      <c r="AF9" s="2">
        <f t="shared" si="7"/>
        <v>83500</v>
      </c>
      <c r="AG9" s="2">
        <f t="shared" si="7"/>
        <v>36500</v>
      </c>
      <c r="AH9" s="2">
        <f t="shared" si="7"/>
        <v>76700</v>
      </c>
      <c r="AI9" s="2">
        <f t="shared" si="7"/>
        <v>78200</v>
      </c>
      <c r="AJ9" s="2">
        <f t="shared" si="7"/>
        <v>130900</v>
      </c>
      <c r="AK9" s="2">
        <f t="shared" si="7"/>
        <v>33200</v>
      </c>
      <c r="AL9" s="2">
        <f t="shared" si="7"/>
        <v>90000</v>
      </c>
      <c r="AM9" s="2">
        <f t="shared" si="7"/>
        <v>59400</v>
      </c>
      <c r="AN9" s="2">
        <f t="shared" si="7"/>
        <v>73600</v>
      </c>
      <c r="AO9" s="2">
        <f t="shared" si="7"/>
        <v>104100</v>
      </c>
      <c r="AP9" s="2">
        <f t="shared" si="7"/>
        <v>61600</v>
      </c>
      <c r="AQ9" s="2">
        <f t="shared" si="7"/>
        <v>79600</v>
      </c>
      <c r="AR9" s="2">
        <f t="shared" si="7"/>
        <v>36400</v>
      </c>
      <c r="AS9" s="2">
        <f t="shared" si="7"/>
        <v>65600</v>
      </c>
      <c r="AT9" s="2">
        <f t="shared" si="7"/>
        <v>152200</v>
      </c>
      <c r="AU9" s="2">
        <f t="shared" si="7"/>
        <v>27800</v>
      </c>
      <c r="AV9" s="2">
        <f t="shared" si="7"/>
        <v>56200</v>
      </c>
      <c r="AW9" s="2">
        <f t="shared" si="7"/>
        <v>76900</v>
      </c>
      <c r="AX9" s="2">
        <f t="shared" si="7"/>
        <v>107100</v>
      </c>
      <c r="AY9" s="2">
        <f t="shared" si="7"/>
        <v>70000</v>
      </c>
      <c r="AZ9" s="2">
        <f t="shared" si="7"/>
        <v>127300</v>
      </c>
      <c r="BA9" s="2">
        <f t="shared" si="7"/>
        <v>79900</v>
      </c>
      <c r="BB9" s="2">
        <f t="shared" si="7"/>
        <v>36400</v>
      </c>
      <c r="BC9" s="2">
        <f t="shared" si="7"/>
        <v>39000</v>
      </c>
      <c r="BD9" s="2">
        <f t="shared" si="7"/>
        <v>36700</v>
      </c>
      <c r="BE9" s="2">
        <f t="shared" si="7"/>
        <v>23500</v>
      </c>
      <c r="BF9" s="2">
        <f t="shared" si="7"/>
        <v>39900</v>
      </c>
      <c r="BG9" s="2">
        <f t="shared" si="7"/>
        <v>40100</v>
      </c>
      <c r="BH9" s="2">
        <f t="shared" si="7"/>
        <v>70000</v>
      </c>
      <c r="BI9" s="2">
        <f t="shared" si="7"/>
        <v>50300</v>
      </c>
      <c r="BJ9" s="2">
        <f t="shared" si="7"/>
        <v>35800</v>
      </c>
      <c r="BK9" s="2">
        <f t="shared" si="7"/>
        <v>75100</v>
      </c>
      <c r="BL9" s="2">
        <f t="shared" si="7"/>
        <v>65400</v>
      </c>
      <c r="BM9" s="2">
        <f t="shared" si="7"/>
        <v>70400</v>
      </c>
      <c r="BN9" s="2">
        <f t="shared" si="7"/>
        <v>41300</v>
      </c>
      <c r="BO9" s="2">
        <f t="shared" si="7"/>
        <v>43700</v>
      </c>
      <c r="BP9" s="2">
        <f t="shared" si="7"/>
        <v>33700</v>
      </c>
      <c r="BQ9" s="2">
        <f t="shared" si="7"/>
        <v>40400</v>
      </c>
      <c r="BR9" s="2">
        <f t="shared" si="7"/>
        <v>70000</v>
      </c>
      <c r="BS9" s="2">
        <f t="shared" si="7"/>
        <v>48000</v>
      </c>
      <c r="BT9" s="2">
        <f t="shared" si="7"/>
        <v>47800</v>
      </c>
      <c r="BU9" s="2">
        <f t="shared" ref="BU9:EG9" si="8">SUM(BU10:BU12)</f>
        <v>21300</v>
      </c>
      <c r="BV9" s="2">
        <f t="shared" si="8"/>
        <v>40400</v>
      </c>
      <c r="BW9" s="2">
        <f t="shared" si="8"/>
        <v>36100</v>
      </c>
      <c r="BX9" s="2">
        <f t="shared" si="8"/>
        <v>19300</v>
      </c>
      <c r="BY9" s="2">
        <f t="shared" si="8"/>
        <v>14100</v>
      </c>
      <c r="BZ9" s="2">
        <f t="shared" si="8"/>
        <v>68400</v>
      </c>
      <c r="CA9" s="2">
        <f t="shared" si="8"/>
        <v>90000</v>
      </c>
      <c r="CB9" s="2">
        <f t="shared" si="8"/>
        <v>33000</v>
      </c>
      <c r="CC9" s="2">
        <f t="shared" si="8"/>
        <v>32000</v>
      </c>
      <c r="CD9" s="2">
        <f t="shared" si="8"/>
        <v>57100</v>
      </c>
      <c r="CE9" s="2">
        <f t="shared" si="8"/>
        <v>23700</v>
      </c>
      <c r="CF9" s="2">
        <f t="shared" si="8"/>
        <v>15300</v>
      </c>
      <c r="CG9" s="2">
        <f t="shared" si="8"/>
        <v>22800</v>
      </c>
      <c r="CH9" s="2">
        <f t="shared" si="8"/>
        <v>40700</v>
      </c>
      <c r="CI9" s="2">
        <f t="shared" si="8"/>
        <v>29100</v>
      </c>
      <c r="CJ9" s="2">
        <f t="shared" si="8"/>
        <v>63700</v>
      </c>
      <c r="CK9" s="2">
        <f t="shared" si="8"/>
        <v>60000</v>
      </c>
      <c r="CL9" s="2">
        <f t="shared" si="8"/>
        <v>35700</v>
      </c>
      <c r="CM9" s="2">
        <f t="shared" si="8"/>
        <v>35300</v>
      </c>
      <c r="CN9" s="2">
        <f t="shared" si="8"/>
        <v>30700</v>
      </c>
      <c r="CO9" s="2">
        <f t="shared" si="8"/>
        <v>50900</v>
      </c>
      <c r="CP9" s="2">
        <f t="shared" si="8"/>
        <v>26500</v>
      </c>
      <c r="CQ9" s="2">
        <f t="shared" si="8"/>
        <v>0</v>
      </c>
      <c r="CR9" s="2">
        <f t="shared" si="8"/>
        <v>0</v>
      </c>
      <c r="CS9" s="2"/>
      <c r="CT9" s="2">
        <f t="shared" si="8"/>
        <v>0</v>
      </c>
      <c r="CU9" s="2">
        <f t="shared" si="8"/>
        <v>0</v>
      </c>
      <c r="CV9" s="2">
        <f t="shared" si="8"/>
        <v>0</v>
      </c>
      <c r="CW9" s="2">
        <f t="shared" si="8"/>
        <v>0</v>
      </c>
      <c r="CX9" s="2">
        <f t="shared" si="8"/>
        <v>0</v>
      </c>
      <c r="CY9" s="2">
        <f t="shared" si="8"/>
        <v>0</v>
      </c>
      <c r="CZ9" s="2">
        <f t="shared" si="8"/>
        <v>0</v>
      </c>
      <c r="DA9" s="2">
        <f t="shared" si="8"/>
        <v>0</v>
      </c>
      <c r="DB9" s="2">
        <f t="shared" si="8"/>
        <v>0</v>
      </c>
      <c r="DC9" s="2">
        <f t="shared" si="8"/>
        <v>50000</v>
      </c>
      <c r="DD9" s="2">
        <f t="shared" si="8"/>
        <v>50000</v>
      </c>
      <c r="DE9" s="2">
        <f t="shared" si="8"/>
        <v>0</v>
      </c>
      <c r="DF9" s="2">
        <f t="shared" si="8"/>
        <v>0</v>
      </c>
      <c r="DG9" s="2">
        <f t="shared" si="8"/>
        <v>50000</v>
      </c>
      <c r="DH9" s="2">
        <f t="shared" si="8"/>
        <v>0</v>
      </c>
      <c r="DI9" s="2">
        <f t="shared" si="8"/>
        <v>0</v>
      </c>
      <c r="DJ9" s="2">
        <f t="shared" si="8"/>
        <v>0</v>
      </c>
      <c r="DK9" s="2">
        <f t="shared" si="8"/>
        <v>0</v>
      </c>
      <c r="DL9" s="2">
        <f t="shared" si="8"/>
        <v>0</v>
      </c>
      <c r="DM9" s="2">
        <f t="shared" si="8"/>
        <v>0</v>
      </c>
      <c r="DN9" s="2">
        <f t="shared" si="8"/>
        <v>0</v>
      </c>
      <c r="DO9" s="2">
        <f t="shared" si="8"/>
        <v>0</v>
      </c>
      <c r="DP9" s="2">
        <f t="shared" si="8"/>
        <v>0</v>
      </c>
      <c r="DQ9" s="2">
        <f t="shared" si="8"/>
        <v>0</v>
      </c>
      <c r="DR9" s="2">
        <f t="shared" si="8"/>
        <v>0</v>
      </c>
      <c r="DS9" s="2">
        <f t="shared" si="8"/>
        <v>0</v>
      </c>
      <c r="DT9" s="2">
        <f t="shared" si="8"/>
        <v>0</v>
      </c>
      <c r="DU9" s="2">
        <f t="shared" si="8"/>
        <v>0</v>
      </c>
      <c r="DV9" s="2">
        <f t="shared" si="8"/>
        <v>0</v>
      </c>
      <c r="DW9" s="2">
        <f t="shared" si="8"/>
        <v>0</v>
      </c>
      <c r="DX9" s="2">
        <f t="shared" si="8"/>
        <v>0</v>
      </c>
      <c r="DY9" s="2">
        <f t="shared" si="8"/>
        <v>0</v>
      </c>
      <c r="DZ9" s="2">
        <f t="shared" si="8"/>
        <v>0</v>
      </c>
      <c r="EA9" s="2">
        <f t="shared" si="8"/>
        <v>0</v>
      </c>
      <c r="EB9" s="2">
        <f t="shared" si="8"/>
        <v>0</v>
      </c>
      <c r="EC9" s="2">
        <f t="shared" si="8"/>
        <v>0</v>
      </c>
      <c r="ED9" s="2">
        <f t="shared" si="8"/>
        <v>0</v>
      </c>
      <c r="EE9" s="2">
        <f t="shared" si="8"/>
        <v>0</v>
      </c>
      <c r="EF9" s="2">
        <f t="shared" si="8"/>
        <v>0</v>
      </c>
      <c r="EG9" s="2">
        <f t="shared" si="8"/>
        <v>0</v>
      </c>
      <c r="EH9" s="2">
        <f t="shared" ref="EH9:FH9" si="9">SUM(EH10:EH12)</f>
        <v>0</v>
      </c>
      <c r="EI9" s="2">
        <f t="shared" si="9"/>
        <v>0</v>
      </c>
      <c r="EJ9" s="2">
        <f t="shared" si="9"/>
        <v>0</v>
      </c>
      <c r="EK9" s="2">
        <f t="shared" si="9"/>
        <v>0</v>
      </c>
      <c r="EL9" s="2">
        <f t="shared" si="9"/>
        <v>0</v>
      </c>
      <c r="EM9" s="2">
        <f t="shared" si="9"/>
        <v>0</v>
      </c>
      <c r="EN9" s="2">
        <f t="shared" si="9"/>
        <v>0</v>
      </c>
      <c r="EO9" s="2">
        <f t="shared" si="9"/>
        <v>0</v>
      </c>
      <c r="EP9" s="2">
        <f t="shared" si="9"/>
        <v>0</v>
      </c>
      <c r="EQ9" s="2">
        <f t="shared" si="9"/>
        <v>0</v>
      </c>
      <c r="ER9" s="2">
        <f t="shared" si="9"/>
        <v>0</v>
      </c>
      <c r="ES9" s="2">
        <f t="shared" si="9"/>
        <v>0</v>
      </c>
      <c r="ET9" s="2">
        <f t="shared" si="9"/>
        <v>0</v>
      </c>
      <c r="EU9" s="2">
        <f t="shared" si="9"/>
        <v>0</v>
      </c>
      <c r="EV9" s="2">
        <f t="shared" si="9"/>
        <v>0</v>
      </c>
      <c r="EW9" s="2">
        <f t="shared" si="9"/>
        <v>0</v>
      </c>
      <c r="EX9" s="2">
        <f t="shared" si="9"/>
        <v>0</v>
      </c>
      <c r="EY9" s="2">
        <f t="shared" si="9"/>
        <v>0</v>
      </c>
      <c r="EZ9" s="2">
        <f t="shared" si="9"/>
        <v>0</v>
      </c>
      <c r="FA9" s="2">
        <f t="shared" si="9"/>
        <v>0</v>
      </c>
      <c r="FB9" s="2">
        <f t="shared" si="9"/>
        <v>0</v>
      </c>
      <c r="FC9" s="2">
        <f t="shared" si="9"/>
        <v>0</v>
      </c>
      <c r="FD9" s="2">
        <f t="shared" si="9"/>
        <v>0</v>
      </c>
      <c r="FE9" s="2">
        <f t="shared" si="9"/>
        <v>0</v>
      </c>
      <c r="FF9" s="2">
        <f t="shared" si="9"/>
        <v>0</v>
      </c>
      <c r="FG9" s="2">
        <f t="shared" si="9"/>
        <v>0</v>
      </c>
      <c r="FH9" s="2">
        <f t="shared" si="9"/>
        <v>0</v>
      </c>
    </row>
    <row r="10" spans="1:164" s="87" customFormat="1" ht="78" x14ac:dyDescent="0.85">
      <c r="A10" s="81" t="s">
        <v>321</v>
      </c>
      <c r="B10" s="23" t="s">
        <v>217</v>
      </c>
      <c r="C10" s="82" t="s">
        <v>182</v>
      </c>
      <c r="D10" s="83" t="s">
        <v>178</v>
      </c>
      <c r="E10" s="83" t="s">
        <v>179</v>
      </c>
      <c r="F10" s="83" t="s">
        <v>178</v>
      </c>
      <c r="G10" s="83" t="s">
        <v>178</v>
      </c>
      <c r="H10" s="84">
        <f>SUM(I10:FH10)</f>
        <v>3840600</v>
      </c>
      <c r="I10" s="84">
        <v>30000</v>
      </c>
      <c r="J10" s="84">
        <v>37500</v>
      </c>
      <c r="K10" s="84">
        <v>35300</v>
      </c>
      <c r="L10" s="84">
        <v>19900</v>
      </c>
      <c r="M10" s="84">
        <v>29000</v>
      </c>
      <c r="N10" s="84">
        <v>34600</v>
      </c>
      <c r="O10" s="84">
        <v>68100</v>
      </c>
      <c r="P10" s="84">
        <v>41600</v>
      </c>
      <c r="Q10" s="84">
        <v>25100</v>
      </c>
      <c r="R10" s="84">
        <v>45700</v>
      </c>
      <c r="S10" s="85">
        <v>30000</v>
      </c>
      <c r="T10" s="84">
        <v>26800</v>
      </c>
      <c r="U10" s="84">
        <v>49500</v>
      </c>
      <c r="V10" s="84">
        <v>53200</v>
      </c>
      <c r="W10" s="84">
        <v>24000</v>
      </c>
      <c r="X10" s="84">
        <v>31300</v>
      </c>
      <c r="Y10" s="84">
        <v>41000</v>
      </c>
      <c r="Z10" s="84">
        <v>34300</v>
      </c>
      <c r="AA10" s="84">
        <v>14200</v>
      </c>
      <c r="AB10" s="84">
        <v>29400</v>
      </c>
      <c r="AC10" s="84">
        <v>40000</v>
      </c>
      <c r="AD10" s="84">
        <v>70600</v>
      </c>
      <c r="AE10" s="84">
        <v>119200</v>
      </c>
      <c r="AF10" s="84">
        <v>83500</v>
      </c>
      <c r="AG10" s="84">
        <v>36500</v>
      </c>
      <c r="AH10" s="84">
        <v>76700</v>
      </c>
      <c r="AI10" s="86">
        <v>78200</v>
      </c>
      <c r="AJ10" s="86">
        <v>80900</v>
      </c>
      <c r="AK10" s="84">
        <v>33200</v>
      </c>
      <c r="AL10" s="84">
        <v>40000</v>
      </c>
      <c r="AM10" s="84">
        <v>59400</v>
      </c>
      <c r="AN10" s="86">
        <v>73600</v>
      </c>
      <c r="AO10" s="85">
        <v>54100</v>
      </c>
      <c r="AP10" s="84">
        <v>61600</v>
      </c>
      <c r="AQ10" s="85">
        <v>29600</v>
      </c>
      <c r="AR10" s="86">
        <v>36400</v>
      </c>
      <c r="AS10" s="86">
        <v>65600</v>
      </c>
      <c r="AT10" s="85">
        <v>102200</v>
      </c>
      <c r="AU10" s="84">
        <v>27800</v>
      </c>
      <c r="AV10" s="84">
        <v>56200</v>
      </c>
      <c r="AW10" s="85">
        <v>26900</v>
      </c>
      <c r="AX10" s="84">
        <v>107100</v>
      </c>
      <c r="AY10" s="84">
        <v>30000</v>
      </c>
      <c r="AZ10" s="85">
        <v>77300</v>
      </c>
      <c r="BA10" s="84">
        <v>79900</v>
      </c>
      <c r="BB10" s="84">
        <v>36400</v>
      </c>
      <c r="BC10" s="84">
        <v>39000</v>
      </c>
      <c r="BD10" s="84">
        <v>36700</v>
      </c>
      <c r="BE10" s="84">
        <v>23500</v>
      </c>
      <c r="BF10" s="84">
        <v>39900</v>
      </c>
      <c r="BG10" s="84">
        <v>40100</v>
      </c>
      <c r="BH10" s="84">
        <v>30000</v>
      </c>
      <c r="BI10" s="84">
        <v>50300</v>
      </c>
      <c r="BJ10" s="84">
        <v>35800</v>
      </c>
      <c r="BK10" s="84">
        <v>75100</v>
      </c>
      <c r="BL10" s="84">
        <v>65400</v>
      </c>
      <c r="BM10" s="84">
        <v>70400</v>
      </c>
      <c r="BN10" s="84">
        <v>41300</v>
      </c>
      <c r="BO10" s="84">
        <v>43700</v>
      </c>
      <c r="BP10" s="84">
        <v>33700</v>
      </c>
      <c r="BQ10" s="84">
        <v>40400</v>
      </c>
      <c r="BR10" s="84">
        <v>30000</v>
      </c>
      <c r="BS10" s="84">
        <v>48000</v>
      </c>
      <c r="BT10" s="84">
        <v>47800</v>
      </c>
      <c r="BU10" s="84">
        <v>21300</v>
      </c>
      <c r="BV10" s="84">
        <v>40400</v>
      </c>
      <c r="BW10" s="84">
        <v>36100</v>
      </c>
      <c r="BX10" s="84">
        <v>19300</v>
      </c>
      <c r="BY10" s="84">
        <v>14100</v>
      </c>
      <c r="BZ10" s="84">
        <v>68400</v>
      </c>
      <c r="CA10" s="84">
        <v>40000</v>
      </c>
      <c r="CB10" s="84">
        <v>33000</v>
      </c>
      <c r="CC10" s="84">
        <v>32000</v>
      </c>
      <c r="CD10" s="84">
        <v>57100</v>
      </c>
      <c r="CE10" s="84">
        <v>23700</v>
      </c>
      <c r="CF10" s="84">
        <v>15300</v>
      </c>
      <c r="CG10" s="84">
        <v>22800</v>
      </c>
      <c r="CH10" s="84">
        <v>40700</v>
      </c>
      <c r="CI10" s="84">
        <v>29100</v>
      </c>
      <c r="CJ10" s="84">
        <v>63700</v>
      </c>
      <c r="CK10" s="84">
        <v>30000</v>
      </c>
      <c r="CL10" s="84">
        <v>35700</v>
      </c>
      <c r="CM10" s="84">
        <v>35300</v>
      </c>
      <c r="CN10" s="84">
        <v>30700</v>
      </c>
      <c r="CO10" s="84">
        <v>50900</v>
      </c>
      <c r="CP10" s="84">
        <v>26500</v>
      </c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</row>
    <row r="11" spans="1:164" s="87" customFormat="1" ht="78" x14ac:dyDescent="0.85">
      <c r="A11" s="84" t="s">
        <v>183</v>
      </c>
      <c r="B11" s="23" t="s">
        <v>217</v>
      </c>
      <c r="C11" s="84" t="s">
        <v>184</v>
      </c>
      <c r="D11" s="88"/>
      <c r="E11" s="88"/>
      <c r="F11" s="83" t="s">
        <v>185</v>
      </c>
      <c r="G11" s="83" t="s">
        <v>186</v>
      </c>
      <c r="H11" s="84">
        <f>SUM(I11:FH11)</f>
        <v>450000</v>
      </c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6"/>
      <c r="AJ11" s="85">
        <v>50000</v>
      </c>
      <c r="AK11" s="84"/>
      <c r="AL11" s="84"/>
      <c r="AM11" s="84"/>
      <c r="AN11" s="86"/>
      <c r="AO11" s="85">
        <v>50000</v>
      </c>
      <c r="AP11" s="84"/>
      <c r="AQ11" s="85">
        <v>50000</v>
      </c>
      <c r="AR11" s="86"/>
      <c r="AS11" s="86"/>
      <c r="AT11" s="85">
        <v>50000</v>
      </c>
      <c r="AU11" s="84"/>
      <c r="AV11" s="84"/>
      <c r="AW11" s="85">
        <v>50000</v>
      </c>
      <c r="AX11" s="84"/>
      <c r="AY11" s="84"/>
      <c r="AZ11" s="85">
        <v>50000</v>
      </c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5">
        <v>50000</v>
      </c>
      <c r="DD11" s="85">
        <v>50000</v>
      </c>
      <c r="DE11" s="85"/>
      <c r="DF11" s="85"/>
      <c r="DG11" s="85">
        <v>50000</v>
      </c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</row>
    <row r="12" spans="1:164" s="87" customFormat="1" ht="78" x14ac:dyDescent="0.85">
      <c r="A12" s="84" t="s">
        <v>187</v>
      </c>
      <c r="B12" s="23" t="s">
        <v>217</v>
      </c>
      <c r="C12" s="84" t="s">
        <v>188</v>
      </c>
      <c r="D12" s="88"/>
      <c r="E12" s="88"/>
      <c r="F12" s="83" t="s">
        <v>185</v>
      </c>
      <c r="G12" s="83" t="s">
        <v>186</v>
      </c>
      <c r="H12" s="84">
        <f>SUM(I12:FH12)</f>
        <v>380000</v>
      </c>
      <c r="I12" s="85">
        <v>40000</v>
      </c>
      <c r="J12" s="84"/>
      <c r="K12" s="84"/>
      <c r="L12" s="84"/>
      <c r="M12" s="84"/>
      <c r="N12" s="84"/>
      <c r="O12" s="84"/>
      <c r="P12" s="84"/>
      <c r="Q12" s="84"/>
      <c r="R12" s="84"/>
      <c r="S12" s="85">
        <v>40000</v>
      </c>
      <c r="T12" s="84"/>
      <c r="U12" s="84"/>
      <c r="V12" s="84"/>
      <c r="W12" s="84"/>
      <c r="X12" s="84"/>
      <c r="Y12" s="84"/>
      <c r="Z12" s="84"/>
      <c r="AA12" s="84"/>
      <c r="AB12" s="84"/>
      <c r="AC12" s="85">
        <v>50000</v>
      </c>
      <c r="AD12" s="84"/>
      <c r="AE12" s="84"/>
      <c r="AF12" s="84"/>
      <c r="AG12" s="84"/>
      <c r="AH12" s="84"/>
      <c r="AI12" s="84"/>
      <c r="AJ12" s="84"/>
      <c r="AK12" s="84"/>
      <c r="AL12" s="85">
        <v>50000</v>
      </c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5">
        <v>40000</v>
      </c>
      <c r="AZ12" s="84"/>
      <c r="BA12" s="84"/>
      <c r="BB12" s="84"/>
      <c r="BC12" s="84"/>
      <c r="BD12" s="84"/>
      <c r="BE12" s="84"/>
      <c r="BF12" s="84"/>
      <c r="BG12" s="84"/>
      <c r="BH12" s="85">
        <v>40000</v>
      </c>
      <c r="BI12" s="84"/>
      <c r="BJ12" s="84"/>
      <c r="BK12" s="84"/>
      <c r="BL12" s="84"/>
      <c r="BM12" s="84"/>
      <c r="BN12" s="84"/>
      <c r="BO12" s="84"/>
      <c r="BP12" s="84"/>
      <c r="BQ12" s="84"/>
      <c r="BR12" s="85">
        <v>40000</v>
      </c>
      <c r="BS12" s="84"/>
      <c r="BT12" s="84"/>
      <c r="BU12" s="84"/>
      <c r="BV12" s="84"/>
      <c r="BW12" s="84"/>
      <c r="BX12" s="84"/>
      <c r="BY12" s="84"/>
      <c r="BZ12" s="84"/>
      <c r="CA12" s="85">
        <v>50000</v>
      </c>
      <c r="CB12" s="84"/>
      <c r="CC12" s="84"/>
      <c r="CD12" s="84"/>
      <c r="CE12" s="84"/>
      <c r="CF12" s="84"/>
      <c r="CG12" s="84"/>
      <c r="CH12" s="84"/>
      <c r="CI12" s="84"/>
      <c r="CJ12" s="84"/>
      <c r="CK12" s="85">
        <v>30000</v>
      </c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</row>
    <row r="13" spans="1:164" x14ac:dyDescent="0.85">
      <c r="A13" s="2" t="s">
        <v>189</v>
      </c>
      <c r="B13" s="2"/>
      <c r="C13" s="2"/>
      <c r="D13" s="72"/>
      <c r="E13" s="72"/>
      <c r="F13" s="72"/>
      <c r="G13" s="72"/>
      <c r="H13" s="73">
        <f t="shared" si="6"/>
        <v>13006200</v>
      </c>
      <c r="I13" s="2">
        <f>SUM(I14:I16)</f>
        <v>30000</v>
      </c>
      <c r="J13" s="2">
        <f t="shared" ref="J13:BU13" si="10">SUM(J14:J16)</f>
        <v>16900</v>
      </c>
      <c r="K13" s="2">
        <f t="shared" si="10"/>
        <v>15000</v>
      </c>
      <c r="L13" s="2">
        <f t="shared" si="10"/>
        <v>7900</v>
      </c>
      <c r="M13" s="2">
        <f t="shared" si="10"/>
        <v>14000</v>
      </c>
      <c r="N13" s="2">
        <f t="shared" si="10"/>
        <v>14300</v>
      </c>
      <c r="O13" s="2">
        <f t="shared" si="10"/>
        <v>27100</v>
      </c>
      <c r="P13" s="2">
        <f t="shared" si="10"/>
        <v>17600</v>
      </c>
      <c r="Q13" s="2">
        <f t="shared" si="10"/>
        <v>10000</v>
      </c>
      <c r="R13" s="2">
        <f t="shared" si="10"/>
        <v>467500</v>
      </c>
      <c r="S13" s="2">
        <f t="shared" si="10"/>
        <v>30000</v>
      </c>
      <c r="T13" s="2">
        <f t="shared" si="10"/>
        <v>11700</v>
      </c>
      <c r="U13" s="2">
        <f t="shared" si="10"/>
        <v>18500</v>
      </c>
      <c r="V13" s="2">
        <f t="shared" si="10"/>
        <v>18800</v>
      </c>
      <c r="W13" s="2">
        <f t="shared" si="10"/>
        <v>483100</v>
      </c>
      <c r="X13" s="2">
        <f t="shared" si="10"/>
        <v>12900</v>
      </c>
      <c r="Y13" s="2">
        <f t="shared" si="10"/>
        <v>15300</v>
      </c>
      <c r="Z13" s="2">
        <f t="shared" si="10"/>
        <v>13500</v>
      </c>
      <c r="AA13" s="2">
        <f t="shared" si="10"/>
        <v>5200</v>
      </c>
      <c r="AB13" s="2">
        <f t="shared" si="10"/>
        <v>13800</v>
      </c>
      <c r="AC13" s="2">
        <f t="shared" si="10"/>
        <v>30000</v>
      </c>
      <c r="AD13" s="2">
        <f t="shared" si="10"/>
        <v>40600</v>
      </c>
      <c r="AE13" s="2">
        <f t="shared" si="10"/>
        <v>536200</v>
      </c>
      <c r="AF13" s="2">
        <f t="shared" si="10"/>
        <v>49900</v>
      </c>
      <c r="AG13" s="2">
        <f t="shared" si="10"/>
        <v>19800</v>
      </c>
      <c r="AH13" s="2">
        <f t="shared" si="10"/>
        <v>44700</v>
      </c>
      <c r="AI13" s="2">
        <f t="shared" si="10"/>
        <v>497600</v>
      </c>
      <c r="AJ13" s="2">
        <f t="shared" si="10"/>
        <v>46800</v>
      </c>
      <c r="AK13" s="2">
        <f t="shared" si="10"/>
        <v>17200</v>
      </c>
      <c r="AL13" s="2">
        <f t="shared" si="10"/>
        <v>30000</v>
      </c>
      <c r="AM13" s="2">
        <f t="shared" si="10"/>
        <v>33800</v>
      </c>
      <c r="AN13" s="2">
        <f t="shared" si="10"/>
        <v>39800</v>
      </c>
      <c r="AO13" s="2">
        <f t="shared" si="10"/>
        <v>29100</v>
      </c>
      <c r="AP13" s="2">
        <f t="shared" si="10"/>
        <v>35500</v>
      </c>
      <c r="AQ13" s="2">
        <f t="shared" si="10"/>
        <v>15200</v>
      </c>
      <c r="AR13" s="2">
        <f t="shared" si="10"/>
        <v>19400</v>
      </c>
      <c r="AS13" s="2">
        <f t="shared" si="10"/>
        <v>37800</v>
      </c>
      <c r="AT13" s="2">
        <f t="shared" si="10"/>
        <v>500800</v>
      </c>
      <c r="AU13" s="2">
        <f t="shared" si="10"/>
        <v>14400</v>
      </c>
      <c r="AV13" s="2">
        <f t="shared" si="10"/>
        <v>32200</v>
      </c>
      <c r="AW13" s="2">
        <f t="shared" si="10"/>
        <v>13600</v>
      </c>
      <c r="AX13" s="2">
        <f t="shared" si="10"/>
        <v>62400</v>
      </c>
      <c r="AY13" s="2">
        <f t="shared" si="10"/>
        <v>30000</v>
      </c>
      <c r="AZ13" s="2">
        <f t="shared" si="10"/>
        <v>489700</v>
      </c>
      <c r="BA13" s="2">
        <f t="shared" si="10"/>
        <v>37800</v>
      </c>
      <c r="BB13" s="2">
        <f t="shared" si="10"/>
        <v>20800</v>
      </c>
      <c r="BC13" s="2">
        <f t="shared" si="10"/>
        <v>21000</v>
      </c>
      <c r="BD13" s="2">
        <f t="shared" si="10"/>
        <v>20300</v>
      </c>
      <c r="BE13" s="2">
        <f t="shared" si="10"/>
        <v>11700</v>
      </c>
      <c r="BF13" s="2">
        <f t="shared" si="10"/>
        <v>20100</v>
      </c>
      <c r="BG13" s="2">
        <f t="shared" si="10"/>
        <v>20000</v>
      </c>
      <c r="BH13" s="2">
        <f t="shared" si="10"/>
        <v>30000</v>
      </c>
      <c r="BI13" s="2">
        <f t="shared" si="10"/>
        <v>22800</v>
      </c>
      <c r="BJ13" s="2">
        <f t="shared" si="10"/>
        <v>19700</v>
      </c>
      <c r="BK13" s="2">
        <f t="shared" si="10"/>
        <v>31000</v>
      </c>
      <c r="BL13" s="2">
        <f t="shared" si="10"/>
        <v>26300</v>
      </c>
      <c r="BM13" s="2">
        <f t="shared" si="10"/>
        <v>29800</v>
      </c>
      <c r="BN13" s="2">
        <f t="shared" si="10"/>
        <v>19800</v>
      </c>
      <c r="BO13" s="2">
        <f t="shared" si="10"/>
        <v>21200</v>
      </c>
      <c r="BP13" s="2">
        <f t="shared" si="10"/>
        <v>15000</v>
      </c>
      <c r="BQ13" s="2">
        <f t="shared" si="10"/>
        <v>19200</v>
      </c>
      <c r="BR13" s="2">
        <f t="shared" si="10"/>
        <v>30000</v>
      </c>
      <c r="BS13" s="2">
        <f t="shared" si="10"/>
        <v>19600</v>
      </c>
      <c r="BT13" s="2">
        <f t="shared" si="10"/>
        <v>469000</v>
      </c>
      <c r="BU13" s="2">
        <f t="shared" si="10"/>
        <v>9400</v>
      </c>
      <c r="BV13" s="2">
        <f t="shared" ref="BV13:EH13" si="11">SUM(BV14:BV16)</f>
        <v>16700</v>
      </c>
      <c r="BW13" s="2">
        <f t="shared" si="11"/>
        <v>15500</v>
      </c>
      <c r="BX13" s="2">
        <f t="shared" si="11"/>
        <v>7900</v>
      </c>
      <c r="BY13" s="2">
        <f t="shared" si="11"/>
        <v>5300</v>
      </c>
      <c r="BZ13" s="2">
        <f t="shared" si="11"/>
        <v>25900</v>
      </c>
      <c r="CA13" s="2">
        <f t="shared" si="11"/>
        <v>30000</v>
      </c>
      <c r="CB13" s="2">
        <f t="shared" si="11"/>
        <v>15500</v>
      </c>
      <c r="CC13" s="2">
        <f t="shared" si="11"/>
        <v>16400</v>
      </c>
      <c r="CD13" s="2">
        <f t="shared" si="11"/>
        <v>29600</v>
      </c>
      <c r="CE13" s="2">
        <f t="shared" si="11"/>
        <v>9900</v>
      </c>
      <c r="CF13" s="2">
        <f t="shared" si="11"/>
        <v>6000</v>
      </c>
      <c r="CG13" s="2">
        <f t="shared" si="11"/>
        <v>10700</v>
      </c>
      <c r="CH13" s="2">
        <f t="shared" si="11"/>
        <v>19600</v>
      </c>
      <c r="CI13" s="2">
        <f t="shared" si="11"/>
        <v>12500</v>
      </c>
      <c r="CJ13" s="2">
        <f t="shared" si="11"/>
        <v>31600</v>
      </c>
      <c r="CK13" s="2">
        <f t="shared" si="11"/>
        <v>20000</v>
      </c>
      <c r="CL13" s="2">
        <f t="shared" si="11"/>
        <v>18000</v>
      </c>
      <c r="CM13" s="2">
        <f t="shared" si="11"/>
        <v>16600</v>
      </c>
      <c r="CN13" s="2">
        <f t="shared" si="11"/>
        <v>16300</v>
      </c>
      <c r="CO13" s="2">
        <f t="shared" si="11"/>
        <v>25500</v>
      </c>
      <c r="CP13" s="2">
        <f t="shared" si="11"/>
        <v>11400</v>
      </c>
      <c r="CQ13" s="2">
        <f t="shared" si="11"/>
        <v>929900</v>
      </c>
      <c r="CR13" s="2">
        <f t="shared" si="11"/>
        <v>0</v>
      </c>
      <c r="CS13" s="2"/>
      <c r="CT13" s="2">
        <f t="shared" si="11"/>
        <v>743000</v>
      </c>
      <c r="CU13" s="2">
        <f t="shared" si="11"/>
        <v>699100</v>
      </c>
      <c r="CV13" s="2">
        <f t="shared" si="11"/>
        <v>1191600</v>
      </c>
      <c r="CW13" s="2">
        <f t="shared" si="11"/>
        <v>666800</v>
      </c>
      <c r="CX13" s="2">
        <f t="shared" si="11"/>
        <v>907300</v>
      </c>
      <c r="CY13" s="2">
        <f t="shared" si="11"/>
        <v>684300</v>
      </c>
      <c r="CZ13" s="2">
        <f t="shared" si="11"/>
        <v>1049200</v>
      </c>
      <c r="DA13" s="2">
        <f t="shared" si="11"/>
        <v>0</v>
      </c>
      <c r="DB13" s="2">
        <f t="shared" si="11"/>
        <v>0</v>
      </c>
      <c r="DC13" s="2">
        <f t="shared" si="11"/>
        <v>470000</v>
      </c>
      <c r="DD13" s="2">
        <f t="shared" si="11"/>
        <v>480000</v>
      </c>
      <c r="DE13" s="2">
        <f t="shared" si="11"/>
        <v>0</v>
      </c>
      <c r="DF13" s="2">
        <f t="shared" si="11"/>
        <v>0</v>
      </c>
      <c r="DG13" s="2">
        <f t="shared" si="11"/>
        <v>0</v>
      </c>
      <c r="DH13" s="2">
        <f t="shared" si="11"/>
        <v>0</v>
      </c>
      <c r="DI13" s="2">
        <f t="shared" si="11"/>
        <v>0</v>
      </c>
      <c r="DJ13" s="2">
        <f t="shared" si="11"/>
        <v>0</v>
      </c>
      <c r="DK13" s="2">
        <f t="shared" si="11"/>
        <v>0</v>
      </c>
      <c r="DL13" s="2">
        <f t="shared" si="11"/>
        <v>0</v>
      </c>
      <c r="DM13" s="2">
        <f t="shared" si="11"/>
        <v>0</v>
      </c>
      <c r="DN13" s="2">
        <f t="shared" si="11"/>
        <v>0</v>
      </c>
      <c r="DO13" s="2">
        <f t="shared" si="11"/>
        <v>0</v>
      </c>
      <c r="DP13" s="2">
        <f t="shared" si="11"/>
        <v>0</v>
      </c>
      <c r="DQ13" s="2">
        <f t="shared" si="11"/>
        <v>0</v>
      </c>
      <c r="DR13" s="2">
        <f t="shared" si="11"/>
        <v>0</v>
      </c>
      <c r="DS13" s="2">
        <f t="shared" si="11"/>
        <v>0</v>
      </c>
      <c r="DT13" s="2">
        <f t="shared" si="11"/>
        <v>0</v>
      </c>
      <c r="DU13" s="2">
        <f t="shared" si="11"/>
        <v>0</v>
      </c>
      <c r="DV13" s="2">
        <f t="shared" si="11"/>
        <v>0</v>
      </c>
      <c r="DW13" s="2">
        <f t="shared" si="11"/>
        <v>0</v>
      </c>
      <c r="DX13" s="2">
        <f t="shared" si="11"/>
        <v>0</v>
      </c>
      <c r="DY13" s="2">
        <f t="shared" si="11"/>
        <v>0</v>
      </c>
      <c r="DZ13" s="2">
        <f t="shared" si="11"/>
        <v>0</v>
      </c>
      <c r="EA13" s="2">
        <f t="shared" si="11"/>
        <v>0</v>
      </c>
      <c r="EB13" s="2">
        <f t="shared" si="11"/>
        <v>0</v>
      </c>
      <c r="EC13" s="2">
        <f t="shared" si="11"/>
        <v>0</v>
      </c>
      <c r="ED13" s="2">
        <f t="shared" si="11"/>
        <v>0</v>
      </c>
      <c r="EE13" s="2">
        <f t="shared" si="11"/>
        <v>0</v>
      </c>
      <c r="EF13" s="2">
        <f t="shared" si="11"/>
        <v>0</v>
      </c>
      <c r="EG13" s="2">
        <f t="shared" si="11"/>
        <v>0</v>
      </c>
      <c r="EH13" s="2">
        <f t="shared" si="11"/>
        <v>0</v>
      </c>
      <c r="EI13" s="2">
        <f t="shared" ref="EI13:FH13" si="12">SUM(EI14:EI16)</f>
        <v>0</v>
      </c>
      <c r="EJ13" s="2">
        <f t="shared" si="12"/>
        <v>0</v>
      </c>
      <c r="EK13" s="2">
        <f t="shared" si="12"/>
        <v>0</v>
      </c>
      <c r="EL13" s="2">
        <f t="shared" si="12"/>
        <v>0</v>
      </c>
      <c r="EM13" s="2">
        <f t="shared" si="12"/>
        <v>0</v>
      </c>
      <c r="EN13" s="2">
        <f t="shared" si="12"/>
        <v>0</v>
      </c>
      <c r="EO13" s="2">
        <f t="shared" si="12"/>
        <v>0</v>
      </c>
      <c r="EP13" s="2">
        <f t="shared" si="12"/>
        <v>0</v>
      </c>
      <c r="EQ13" s="2">
        <f t="shared" si="12"/>
        <v>0</v>
      </c>
      <c r="ER13" s="2">
        <f t="shared" si="12"/>
        <v>0</v>
      </c>
      <c r="ES13" s="2">
        <f t="shared" si="12"/>
        <v>0</v>
      </c>
      <c r="ET13" s="2">
        <f t="shared" si="12"/>
        <v>0</v>
      </c>
      <c r="EU13" s="2">
        <f t="shared" si="12"/>
        <v>0</v>
      </c>
      <c r="EV13" s="2">
        <f t="shared" si="12"/>
        <v>0</v>
      </c>
      <c r="EW13" s="2">
        <f t="shared" si="12"/>
        <v>0</v>
      </c>
      <c r="EX13" s="2">
        <f t="shared" si="12"/>
        <v>0</v>
      </c>
      <c r="EY13" s="2">
        <f t="shared" si="12"/>
        <v>0</v>
      </c>
      <c r="EZ13" s="2">
        <f t="shared" si="12"/>
        <v>0</v>
      </c>
      <c r="FA13" s="2">
        <f t="shared" si="12"/>
        <v>0</v>
      </c>
      <c r="FB13" s="2">
        <f t="shared" si="12"/>
        <v>0</v>
      </c>
      <c r="FC13" s="2">
        <f t="shared" si="12"/>
        <v>0</v>
      </c>
      <c r="FD13" s="2">
        <f t="shared" si="12"/>
        <v>0</v>
      </c>
      <c r="FE13" s="2">
        <f t="shared" si="12"/>
        <v>0</v>
      </c>
      <c r="FF13" s="2">
        <f t="shared" si="12"/>
        <v>0</v>
      </c>
      <c r="FG13" s="2">
        <f t="shared" si="12"/>
        <v>0</v>
      </c>
      <c r="FH13" s="2">
        <f t="shared" si="12"/>
        <v>0</v>
      </c>
    </row>
    <row r="14" spans="1:164" s="90" customFormat="1" x14ac:dyDescent="0.85">
      <c r="A14" s="77" t="s">
        <v>190</v>
      </c>
      <c r="B14" s="77" t="s">
        <v>190</v>
      </c>
      <c r="C14" s="42" t="s">
        <v>191</v>
      </c>
      <c r="D14" s="78" t="s">
        <v>178</v>
      </c>
      <c r="E14" s="78" t="s">
        <v>179</v>
      </c>
      <c r="F14" s="78" t="s">
        <v>178</v>
      </c>
      <c r="G14" s="78" t="s">
        <v>178</v>
      </c>
      <c r="H14" s="89">
        <f t="shared" si="6"/>
        <v>1995000</v>
      </c>
      <c r="I14" s="46">
        <v>30000</v>
      </c>
      <c r="J14" s="46">
        <v>16900</v>
      </c>
      <c r="K14" s="46">
        <v>15000</v>
      </c>
      <c r="L14" s="46">
        <v>7900</v>
      </c>
      <c r="M14" s="46">
        <v>14000</v>
      </c>
      <c r="N14" s="46">
        <v>14300</v>
      </c>
      <c r="O14" s="46">
        <v>27100</v>
      </c>
      <c r="P14" s="46">
        <v>17600</v>
      </c>
      <c r="Q14" s="46">
        <v>10000</v>
      </c>
      <c r="R14" s="46">
        <v>17500</v>
      </c>
      <c r="S14" s="46">
        <v>30000</v>
      </c>
      <c r="T14" s="46">
        <v>11700</v>
      </c>
      <c r="U14" s="46">
        <v>18500</v>
      </c>
      <c r="V14" s="46">
        <v>18800</v>
      </c>
      <c r="W14" s="46">
        <v>13100</v>
      </c>
      <c r="X14" s="46">
        <v>12900</v>
      </c>
      <c r="Y14" s="46">
        <v>15300</v>
      </c>
      <c r="Z14" s="46">
        <v>13500</v>
      </c>
      <c r="AA14" s="46">
        <v>5200</v>
      </c>
      <c r="AB14" s="46">
        <v>13800</v>
      </c>
      <c r="AC14" s="46">
        <v>30000</v>
      </c>
      <c r="AD14" s="46">
        <v>40600</v>
      </c>
      <c r="AE14" s="46">
        <v>66200</v>
      </c>
      <c r="AF14" s="46">
        <v>49900</v>
      </c>
      <c r="AG14" s="46">
        <v>19800</v>
      </c>
      <c r="AH14" s="46">
        <v>44700</v>
      </c>
      <c r="AI14" s="46">
        <v>47600</v>
      </c>
      <c r="AJ14" s="46">
        <v>46800</v>
      </c>
      <c r="AK14" s="46">
        <v>17200</v>
      </c>
      <c r="AL14" s="46">
        <v>30000</v>
      </c>
      <c r="AM14" s="46">
        <v>33800</v>
      </c>
      <c r="AN14" s="46">
        <v>39800</v>
      </c>
      <c r="AO14" s="46">
        <v>29100</v>
      </c>
      <c r="AP14" s="46">
        <v>35500</v>
      </c>
      <c r="AQ14" s="46">
        <v>15200</v>
      </c>
      <c r="AR14" s="46">
        <v>19400</v>
      </c>
      <c r="AS14" s="46">
        <v>37800</v>
      </c>
      <c r="AT14" s="46">
        <v>50800</v>
      </c>
      <c r="AU14" s="46">
        <v>14400</v>
      </c>
      <c r="AV14" s="46">
        <v>32200</v>
      </c>
      <c r="AW14" s="46">
        <v>13600</v>
      </c>
      <c r="AX14" s="46">
        <v>62400</v>
      </c>
      <c r="AY14" s="46">
        <v>30000</v>
      </c>
      <c r="AZ14" s="46">
        <v>39700</v>
      </c>
      <c r="BA14" s="46">
        <v>37800</v>
      </c>
      <c r="BB14" s="46">
        <v>20800</v>
      </c>
      <c r="BC14" s="46">
        <v>21000</v>
      </c>
      <c r="BD14" s="46">
        <v>20300</v>
      </c>
      <c r="BE14" s="46">
        <v>11700</v>
      </c>
      <c r="BF14" s="46">
        <v>20100</v>
      </c>
      <c r="BG14" s="46">
        <v>20000</v>
      </c>
      <c r="BH14" s="46">
        <v>30000</v>
      </c>
      <c r="BI14" s="46">
        <v>22800</v>
      </c>
      <c r="BJ14" s="46">
        <v>19700</v>
      </c>
      <c r="BK14" s="46">
        <v>31000</v>
      </c>
      <c r="BL14" s="46">
        <v>26300</v>
      </c>
      <c r="BM14" s="46">
        <v>29800</v>
      </c>
      <c r="BN14" s="46">
        <v>19800</v>
      </c>
      <c r="BO14" s="46">
        <v>21200</v>
      </c>
      <c r="BP14" s="46">
        <v>15000</v>
      </c>
      <c r="BQ14" s="46">
        <v>19200</v>
      </c>
      <c r="BR14" s="46">
        <v>30000</v>
      </c>
      <c r="BS14" s="46">
        <v>19600</v>
      </c>
      <c r="BT14" s="46">
        <v>19000</v>
      </c>
      <c r="BU14" s="46">
        <v>9400</v>
      </c>
      <c r="BV14" s="46">
        <v>16700</v>
      </c>
      <c r="BW14" s="46">
        <v>15500</v>
      </c>
      <c r="BX14" s="46">
        <v>7900</v>
      </c>
      <c r="BY14" s="46">
        <v>5300</v>
      </c>
      <c r="BZ14" s="46">
        <v>25900</v>
      </c>
      <c r="CA14" s="46">
        <v>30000</v>
      </c>
      <c r="CB14" s="46">
        <v>15500</v>
      </c>
      <c r="CC14" s="46">
        <v>16400</v>
      </c>
      <c r="CD14" s="46">
        <v>29600</v>
      </c>
      <c r="CE14" s="46">
        <v>9900</v>
      </c>
      <c r="CF14" s="46">
        <v>6000</v>
      </c>
      <c r="CG14" s="46">
        <v>10700</v>
      </c>
      <c r="CH14" s="46">
        <v>19600</v>
      </c>
      <c r="CI14" s="46">
        <v>12500</v>
      </c>
      <c r="CJ14" s="46">
        <v>31600</v>
      </c>
      <c r="CK14" s="46">
        <v>20000</v>
      </c>
      <c r="CL14" s="46">
        <v>18000</v>
      </c>
      <c r="CM14" s="46">
        <v>16600</v>
      </c>
      <c r="CN14" s="46">
        <v>16300</v>
      </c>
      <c r="CO14" s="46">
        <v>25500</v>
      </c>
      <c r="CP14" s="46">
        <v>11400</v>
      </c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46"/>
      <c r="FC14" s="46"/>
      <c r="FD14" s="46"/>
      <c r="FE14" s="46"/>
      <c r="FF14" s="46"/>
      <c r="FG14" s="46"/>
      <c r="FH14" s="46"/>
    </row>
    <row r="15" spans="1:164" s="90" customFormat="1" ht="78" x14ac:dyDescent="0.85">
      <c r="A15" s="75" t="s">
        <v>192</v>
      </c>
      <c r="B15" s="77" t="s">
        <v>193</v>
      </c>
      <c r="C15" s="42" t="s">
        <v>194</v>
      </c>
      <c r="D15" s="78" t="s">
        <v>195</v>
      </c>
      <c r="E15" s="91"/>
      <c r="F15" s="91"/>
      <c r="G15" s="91"/>
      <c r="H15" s="89">
        <f t="shared" si="6"/>
        <v>4140000</v>
      </c>
      <c r="I15" s="46"/>
      <c r="J15" s="46"/>
      <c r="K15" s="46"/>
      <c r="L15" s="46"/>
      <c r="M15" s="46"/>
      <c r="N15" s="46"/>
      <c r="O15" s="46"/>
      <c r="P15" s="46"/>
      <c r="Q15" s="46"/>
      <c r="R15" s="46">
        <v>450000</v>
      </c>
      <c r="S15" s="46"/>
      <c r="T15" s="46"/>
      <c r="U15" s="46"/>
      <c r="V15" s="46"/>
      <c r="W15" s="46">
        <v>470000</v>
      </c>
      <c r="X15" s="46"/>
      <c r="Y15" s="46"/>
      <c r="Z15" s="46"/>
      <c r="AA15" s="46"/>
      <c r="AB15" s="46"/>
      <c r="AC15" s="46"/>
      <c r="AD15" s="46"/>
      <c r="AE15" s="46">
        <v>470000</v>
      </c>
      <c r="AF15" s="46"/>
      <c r="AG15" s="46"/>
      <c r="AH15" s="46"/>
      <c r="AI15" s="46">
        <v>450000</v>
      </c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>
        <v>450000</v>
      </c>
      <c r="AU15" s="46"/>
      <c r="AV15" s="46"/>
      <c r="AW15" s="46"/>
      <c r="AX15" s="46"/>
      <c r="AY15" s="46"/>
      <c r="AZ15" s="46">
        <v>450000</v>
      </c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>
        <v>450000</v>
      </c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>
        <v>470000</v>
      </c>
      <c r="DD15" s="46">
        <v>480000</v>
      </c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6"/>
      <c r="FE15" s="46"/>
      <c r="FF15" s="46"/>
      <c r="FG15" s="46"/>
      <c r="FH15" s="46"/>
    </row>
    <row r="16" spans="1:164" s="90" customFormat="1" x14ac:dyDescent="0.85">
      <c r="A16" s="92" t="s">
        <v>196</v>
      </c>
      <c r="B16" s="92" t="s">
        <v>196</v>
      </c>
      <c r="C16" s="93" t="s">
        <v>197</v>
      </c>
      <c r="D16" s="78" t="s">
        <v>198</v>
      </c>
      <c r="E16" s="78" t="s">
        <v>199</v>
      </c>
      <c r="F16" s="78" t="s">
        <v>200</v>
      </c>
      <c r="G16" s="78" t="s">
        <v>186</v>
      </c>
      <c r="H16" s="89">
        <f t="shared" si="6"/>
        <v>6871200</v>
      </c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>
        <v>929900</v>
      </c>
      <c r="CR16" s="94"/>
      <c r="CS16" s="94"/>
      <c r="CT16" s="94">
        <v>743000</v>
      </c>
      <c r="CU16" s="94">
        <v>699100</v>
      </c>
      <c r="CV16" s="94">
        <v>1191600</v>
      </c>
      <c r="CW16" s="94">
        <v>666800</v>
      </c>
      <c r="CX16" s="94">
        <v>907300</v>
      </c>
      <c r="CY16" s="94">
        <v>684300</v>
      </c>
      <c r="CZ16" s="94">
        <v>1049200</v>
      </c>
      <c r="DA16" s="94">
        <v>0</v>
      </c>
      <c r="DB16" s="94"/>
      <c r="DC16" s="94"/>
      <c r="DD16" s="94"/>
      <c r="DE16" s="94"/>
      <c r="DF16" s="94"/>
      <c r="DG16" s="94"/>
      <c r="DH16" s="94"/>
      <c r="DI16" s="94"/>
      <c r="DJ16" s="94"/>
      <c r="DK16" s="94"/>
      <c r="DL16" s="94"/>
      <c r="DM16" s="94"/>
      <c r="DN16" s="94"/>
      <c r="DO16" s="94"/>
      <c r="DP16" s="94"/>
      <c r="DQ16" s="94"/>
      <c r="DR16" s="94"/>
      <c r="DS16" s="94"/>
      <c r="DT16" s="94"/>
      <c r="DU16" s="94"/>
      <c r="DV16" s="94"/>
      <c r="DW16" s="94"/>
      <c r="DX16" s="94"/>
      <c r="DY16" s="94"/>
      <c r="DZ16" s="94"/>
      <c r="EA16" s="94"/>
      <c r="EB16" s="94"/>
      <c r="EC16" s="94"/>
      <c r="ED16" s="94"/>
      <c r="EE16" s="94"/>
      <c r="EF16" s="94"/>
      <c r="EG16" s="94"/>
      <c r="EH16" s="94"/>
      <c r="EI16" s="94"/>
      <c r="EJ16" s="94"/>
      <c r="EK16" s="94"/>
      <c r="EL16" s="94"/>
      <c r="EM16" s="94"/>
      <c r="EN16" s="94"/>
      <c r="EO16" s="94"/>
      <c r="EP16" s="94"/>
      <c r="EQ16" s="94"/>
      <c r="ER16" s="94"/>
      <c r="ES16" s="94"/>
      <c r="ET16" s="94"/>
      <c r="EU16" s="94"/>
      <c r="EV16" s="94"/>
      <c r="EW16" s="94"/>
      <c r="EX16" s="94"/>
      <c r="EY16" s="94"/>
      <c r="EZ16" s="94"/>
      <c r="FA16" s="94"/>
      <c r="FB16" s="94"/>
      <c r="FC16" s="94"/>
      <c r="FD16" s="94"/>
      <c r="FE16" s="94"/>
      <c r="FF16" s="94"/>
      <c r="FG16" s="94"/>
      <c r="FH16" s="94"/>
    </row>
    <row r="17" spans="1:164" s="99" customFormat="1" x14ac:dyDescent="0.85">
      <c r="A17" s="95" t="s">
        <v>201</v>
      </c>
      <c r="B17" s="95"/>
      <c r="C17" s="95"/>
      <c r="D17" s="96"/>
      <c r="E17" s="96"/>
      <c r="F17" s="96"/>
      <c r="G17" s="96"/>
      <c r="H17" s="97">
        <f>SUM(I17:FH17)</f>
        <v>7054400</v>
      </c>
      <c r="I17" s="98">
        <f>I6</f>
        <v>0</v>
      </c>
      <c r="J17" s="98">
        <f t="shared" ref="J17:BU17" si="13">J6</f>
        <v>0</v>
      </c>
      <c r="K17" s="98">
        <f t="shared" si="13"/>
        <v>163200</v>
      </c>
      <c r="L17" s="98">
        <f t="shared" si="13"/>
        <v>0</v>
      </c>
      <c r="M17" s="98">
        <f t="shared" si="13"/>
        <v>96000</v>
      </c>
      <c r="N17" s="98">
        <f t="shared" si="13"/>
        <v>0</v>
      </c>
      <c r="O17" s="98">
        <f t="shared" si="13"/>
        <v>163200</v>
      </c>
      <c r="P17" s="98">
        <f t="shared" si="13"/>
        <v>240000</v>
      </c>
      <c r="Q17" s="98">
        <f t="shared" si="13"/>
        <v>0</v>
      </c>
      <c r="R17" s="98">
        <f t="shared" si="13"/>
        <v>163200</v>
      </c>
      <c r="S17" s="98">
        <f t="shared" si="13"/>
        <v>0</v>
      </c>
      <c r="T17" s="98">
        <f t="shared" si="13"/>
        <v>0</v>
      </c>
      <c r="U17" s="98">
        <f t="shared" si="13"/>
        <v>86400</v>
      </c>
      <c r="V17" s="98">
        <f t="shared" si="13"/>
        <v>0</v>
      </c>
      <c r="W17" s="98">
        <f t="shared" si="13"/>
        <v>76800</v>
      </c>
      <c r="X17" s="98">
        <f t="shared" si="13"/>
        <v>86400</v>
      </c>
      <c r="Y17" s="98">
        <f t="shared" si="13"/>
        <v>38400</v>
      </c>
      <c r="Z17" s="98">
        <f t="shared" si="13"/>
        <v>0</v>
      </c>
      <c r="AA17" s="98">
        <f t="shared" si="13"/>
        <v>38400</v>
      </c>
      <c r="AB17" s="98">
        <f t="shared" si="13"/>
        <v>144000</v>
      </c>
      <c r="AC17" s="98">
        <f t="shared" si="13"/>
        <v>0</v>
      </c>
      <c r="AD17" s="98">
        <f t="shared" si="13"/>
        <v>96000</v>
      </c>
      <c r="AE17" s="98">
        <f t="shared" si="13"/>
        <v>192000</v>
      </c>
      <c r="AF17" s="98">
        <f t="shared" si="13"/>
        <v>144000</v>
      </c>
      <c r="AG17" s="98">
        <f t="shared" si="13"/>
        <v>134400</v>
      </c>
      <c r="AH17" s="98">
        <f t="shared" si="13"/>
        <v>240000</v>
      </c>
      <c r="AI17" s="98">
        <f t="shared" si="13"/>
        <v>528000</v>
      </c>
      <c r="AJ17" s="98">
        <f t="shared" si="13"/>
        <v>144000</v>
      </c>
      <c r="AK17" s="98">
        <f t="shared" si="13"/>
        <v>144000</v>
      </c>
      <c r="AL17" s="98">
        <f t="shared" si="13"/>
        <v>0</v>
      </c>
      <c r="AM17" s="98">
        <f t="shared" si="13"/>
        <v>115200</v>
      </c>
      <c r="AN17" s="98">
        <f t="shared" si="13"/>
        <v>144000</v>
      </c>
      <c r="AO17" s="98">
        <f t="shared" si="13"/>
        <v>144000</v>
      </c>
      <c r="AP17" s="98">
        <f t="shared" si="13"/>
        <v>192000</v>
      </c>
      <c r="AQ17" s="98">
        <f t="shared" si="13"/>
        <v>67200</v>
      </c>
      <c r="AR17" s="98">
        <f t="shared" si="13"/>
        <v>38400</v>
      </c>
      <c r="AS17" s="98">
        <f t="shared" si="13"/>
        <v>48000</v>
      </c>
      <c r="AT17" s="98">
        <f t="shared" si="13"/>
        <v>228800</v>
      </c>
      <c r="AU17" s="98">
        <f t="shared" si="13"/>
        <v>105600</v>
      </c>
      <c r="AV17" s="98">
        <f t="shared" si="13"/>
        <v>144000</v>
      </c>
      <c r="AW17" s="98">
        <f t="shared" si="13"/>
        <v>48000</v>
      </c>
      <c r="AX17" s="98">
        <f t="shared" si="13"/>
        <v>48000</v>
      </c>
      <c r="AY17" s="98">
        <f t="shared" si="13"/>
        <v>0</v>
      </c>
      <c r="AZ17" s="98">
        <f t="shared" si="13"/>
        <v>220800</v>
      </c>
      <c r="BA17" s="98">
        <f t="shared" si="13"/>
        <v>96000</v>
      </c>
      <c r="BB17" s="98">
        <f t="shared" si="13"/>
        <v>86400</v>
      </c>
      <c r="BC17" s="98">
        <f t="shared" si="13"/>
        <v>86400</v>
      </c>
      <c r="BD17" s="98">
        <f t="shared" si="13"/>
        <v>86400</v>
      </c>
      <c r="BE17" s="98">
        <f t="shared" si="13"/>
        <v>67200</v>
      </c>
      <c r="BF17" s="98">
        <f t="shared" si="13"/>
        <v>67200</v>
      </c>
      <c r="BG17" s="98">
        <f t="shared" si="13"/>
        <v>67200</v>
      </c>
      <c r="BH17" s="98">
        <f t="shared" si="13"/>
        <v>0</v>
      </c>
      <c r="BI17" s="98">
        <f t="shared" si="13"/>
        <v>76800</v>
      </c>
      <c r="BJ17" s="98">
        <f t="shared" si="13"/>
        <v>0</v>
      </c>
      <c r="BK17" s="98">
        <f t="shared" si="13"/>
        <v>144000</v>
      </c>
      <c r="BL17" s="98">
        <f t="shared" si="13"/>
        <v>192000</v>
      </c>
      <c r="BM17" s="98">
        <f t="shared" si="13"/>
        <v>192000</v>
      </c>
      <c r="BN17" s="98">
        <f t="shared" si="13"/>
        <v>0</v>
      </c>
      <c r="BO17" s="98">
        <f t="shared" si="13"/>
        <v>0</v>
      </c>
      <c r="BP17" s="98">
        <f t="shared" si="13"/>
        <v>38400</v>
      </c>
      <c r="BQ17" s="98">
        <f t="shared" si="13"/>
        <v>124800</v>
      </c>
      <c r="BR17" s="98">
        <f t="shared" si="13"/>
        <v>0</v>
      </c>
      <c r="BS17" s="98">
        <f t="shared" si="13"/>
        <v>86400</v>
      </c>
      <c r="BT17" s="98">
        <f t="shared" si="13"/>
        <v>76800</v>
      </c>
      <c r="BU17" s="98">
        <f t="shared" si="13"/>
        <v>0</v>
      </c>
      <c r="BV17" s="98">
        <f t="shared" ref="BV17:EH17" si="14">BV6</f>
        <v>86400</v>
      </c>
      <c r="BW17" s="98">
        <f t="shared" si="14"/>
        <v>86400</v>
      </c>
      <c r="BX17" s="98">
        <f t="shared" si="14"/>
        <v>86400</v>
      </c>
      <c r="BY17" s="98">
        <f t="shared" si="14"/>
        <v>0</v>
      </c>
      <c r="BZ17" s="98">
        <f t="shared" si="14"/>
        <v>240000</v>
      </c>
      <c r="CA17" s="98">
        <f t="shared" si="14"/>
        <v>0</v>
      </c>
      <c r="CB17" s="98">
        <f t="shared" si="14"/>
        <v>0</v>
      </c>
      <c r="CC17" s="98">
        <f t="shared" si="14"/>
        <v>0</v>
      </c>
      <c r="CD17" s="98">
        <f t="shared" si="14"/>
        <v>115200</v>
      </c>
      <c r="CE17" s="98">
        <f t="shared" si="14"/>
        <v>0</v>
      </c>
      <c r="CF17" s="98">
        <f t="shared" si="14"/>
        <v>48000</v>
      </c>
      <c r="CG17" s="98">
        <f t="shared" si="14"/>
        <v>19200</v>
      </c>
      <c r="CH17" s="98">
        <f t="shared" si="14"/>
        <v>86400</v>
      </c>
      <c r="CI17" s="98">
        <f t="shared" si="14"/>
        <v>0</v>
      </c>
      <c r="CJ17" s="98">
        <f t="shared" si="14"/>
        <v>115200</v>
      </c>
      <c r="CK17" s="98">
        <f t="shared" si="14"/>
        <v>0</v>
      </c>
      <c r="CL17" s="98">
        <f t="shared" si="14"/>
        <v>0</v>
      </c>
      <c r="CM17" s="98">
        <f t="shared" si="14"/>
        <v>0</v>
      </c>
      <c r="CN17" s="98">
        <f t="shared" si="14"/>
        <v>86400</v>
      </c>
      <c r="CO17" s="98">
        <f t="shared" si="14"/>
        <v>86400</v>
      </c>
      <c r="CP17" s="98">
        <f t="shared" si="14"/>
        <v>48000</v>
      </c>
      <c r="CQ17" s="98">
        <f t="shared" si="14"/>
        <v>0</v>
      </c>
      <c r="CR17" s="98">
        <f t="shared" si="14"/>
        <v>0</v>
      </c>
      <c r="CS17" s="98"/>
      <c r="CT17" s="98">
        <f t="shared" si="14"/>
        <v>0</v>
      </c>
      <c r="CU17" s="98">
        <f t="shared" si="14"/>
        <v>0</v>
      </c>
      <c r="CV17" s="98">
        <f t="shared" si="14"/>
        <v>0</v>
      </c>
      <c r="CW17" s="98">
        <f t="shared" si="14"/>
        <v>0</v>
      </c>
      <c r="CX17" s="98">
        <f t="shared" si="14"/>
        <v>0</v>
      </c>
      <c r="CY17" s="98">
        <f t="shared" si="14"/>
        <v>0</v>
      </c>
      <c r="CZ17" s="98">
        <f t="shared" si="14"/>
        <v>0</v>
      </c>
      <c r="DA17" s="98">
        <f t="shared" si="14"/>
        <v>0</v>
      </c>
      <c r="DB17" s="98">
        <f t="shared" si="14"/>
        <v>0</v>
      </c>
      <c r="DC17" s="98">
        <f t="shared" si="14"/>
        <v>0</v>
      </c>
      <c r="DD17" s="98">
        <f t="shared" si="14"/>
        <v>0</v>
      </c>
      <c r="DE17" s="98">
        <f t="shared" si="14"/>
        <v>0</v>
      </c>
      <c r="DF17" s="98">
        <f t="shared" si="14"/>
        <v>0</v>
      </c>
      <c r="DG17" s="98">
        <f t="shared" si="14"/>
        <v>0</v>
      </c>
      <c r="DH17" s="98">
        <f t="shared" si="14"/>
        <v>0</v>
      </c>
      <c r="DI17" s="98">
        <f t="shared" si="14"/>
        <v>0</v>
      </c>
      <c r="DJ17" s="98">
        <f t="shared" si="14"/>
        <v>0</v>
      </c>
      <c r="DK17" s="98">
        <f t="shared" si="14"/>
        <v>0</v>
      </c>
      <c r="DL17" s="98">
        <f t="shared" si="14"/>
        <v>0</v>
      </c>
      <c r="DM17" s="98">
        <f t="shared" si="14"/>
        <v>0</v>
      </c>
      <c r="DN17" s="98">
        <f t="shared" si="14"/>
        <v>0</v>
      </c>
      <c r="DO17" s="98">
        <f t="shared" si="14"/>
        <v>0</v>
      </c>
      <c r="DP17" s="98">
        <f t="shared" si="14"/>
        <v>0</v>
      </c>
      <c r="DQ17" s="98">
        <f t="shared" si="14"/>
        <v>0</v>
      </c>
      <c r="DR17" s="98">
        <f t="shared" si="14"/>
        <v>0</v>
      </c>
      <c r="DS17" s="98">
        <f t="shared" si="14"/>
        <v>0</v>
      </c>
      <c r="DT17" s="98">
        <f t="shared" si="14"/>
        <v>0</v>
      </c>
      <c r="DU17" s="98">
        <f t="shared" si="14"/>
        <v>0</v>
      </c>
      <c r="DV17" s="98">
        <f t="shared" si="14"/>
        <v>0</v>
      </c>
      <c r="DW17" s="98">
        <f t="shared" si="14"/>
        <v>0</v>
      </c>
      <c r="DX17" s="98">
        <f t="shared" si="14"/>
        <v>0</v>
      </c>
      <c r="DY17" s="98">
        <f t="shared" si="14"/>
        <v>0</v>
      </c>
      <c r="DZ17" s="98">
        <f t="shared" si="14"/>
        <v>0</v>
      </c>
      <c r="EA17" s="98">
        <f t="shared" si="14"/>
        <v>0</v>
      </c>
      <c r="EB17" s="98">
        <f t="shared" si="14"/>
        <v>0</v>
      </c>
      <c r="EC17" s="98">
        <f t="shared" si="14"/>
        <v>0</v>
      </c>
      <c r="ED17" s="98">
        <f t="shared" si="14"/>
        <v>0</v>
      </c>
      <c r="EE17" s="98">
        <f t="shared" si="14"/>
        <v>0</v>
      </c>
      <c r="EF17" s="98">
        <f t="shared" si="14"/>
        <v>0</v>
      </c>
      <c r="EG17" s="98">
        <f t="shared" si="14"/>
        <v>0</v>
      </c>
      <c r="EH17" s="98">
        <f t="shared" si="14"/>
        <v>0</v>
      </c>
      <c r="EI17" s="98">
        <f t="shared" ref="EI17:FH17" si="15">EI6</f>
        <v>0</v>
      </c>
      <c r="EJ17" s="98">
        <f t="shared" si="15"/>
        <v>0</v>
      </c>
      <c r="EK17" s="98">
        <f t="shared" si="15"/>
        <v>0</v>
      </c>
      <c r="EL17" s="98">
        <f t="shared" si="15"/>
        <v>0</v>
      </c>
      <c r="EM17" s="98">
        <f t="shared" si="15"/>
        <v>0</v>
      </c>
      <c r="EN17" s="98">
        <f t="shared" si="15"/>
        <v>0</v>
      </c>
      <c r="EO17" s="98">
        <f t="shared" si="15"/>
        <v>0</v>
      </c>
      <c r="EP17" s="98">
        <f t="shared" si="15"/>
        <v>0</v>
      </c>
      <c r="EQ17" s="98">
        <f t="shared" si="15"/>
        <v>0</v>
      </c>
      <c r="ER17" s="98">
        <f t="shared" si="15"/>
        <v>0</v>
      </c>
      <c r="ES17" s="98">
        <f t="shared" si="15"/>
        <v>0</v>
      </c>
      <c r="ET17" s="98">
        <f t="shared" si="15"/>
        <v>0</v>
      </c>
      <c r="EU17" s="98">
        <f t="shared" si="15"/>
        <v>0</v>
      </c>
      <c r="EV17" s="98">
        <f t="shared" si="15"/>
        <v>0</v>
      </c>
      <c r="EW17" s="98">
        <f t="shared" si="15"/>
        <v>0</v>
      </c>
      <c r="EX17" s="98">
        <f t="shared" si="15"/>
        <v>0</v>
      </c>
      <c r="EY17" s="98">
        <f t="shared" si="15"/>
        <v>0</v>
      </c>
      <c r="EZ17" s="98">
        <f t="shared" si="15"/>
        <v>0</v>
      </c>
      <c r="FA17" s="98">
        <f t="shared" si="15"/>
        <v>0</v>
      </c>
      <c r="FB17" s="98">
        <f t="shared" si="15"/>
        <v>0</v>
      </c>
      <c r="FC17" s="98">
        <f t="shared" si="15"/>
        <v>0</v>
      </c>
      <c r="FD17" s="98">
        <f t="shared" si="15"/>
        <v>0</v>
      </c>
      <c r="FE17" s="98">
        <f t="shared" si="15"/>
        <v>0</v>
      </c>
      <c r="FF17" s="98">
        <f t="shared" si="15"/>
        <v>0</v>
      </c>
      <c r="FG17" s="98">
        <f t="shared" si="15"/>
        <v>0</v>
      </c>
      <c r="FH17" s="98">
        <f t="shared" si="15"/>
        <v>0</v>
      </c>
    </row>
    <row r="18" spans="1:164" s="101" customFormat="1" x14ac:dyDescent="0.85">
      <c r="A18" s="100" t="s">
        <v>202</v>
      </c>
      <c r="B18" s="100"/>
      <c r="C18" s="100" t="s">
        <v>203</v>
      </c>
      <c r="D18" s="100"/>
      <c r="E18" s="100"/>
      <c r="F18" s="100"/>
      <c r="G18" s="100"/>
      <c r="H18" s="55">
        <f>SUM(I18:FH18)</f>
        <v>4670600</v>
      </c>
      <c r="I18" s="100">
        <f t="shared" ref="I18:BT18" si="16">I9</f>
        <v>70000</v>
      </c>
      <c r="J18" s="100">
        <f t="shared" si="16"/>
        <v>37500</v>
      </c>
      <c r="K18" s="100">
        <f t="shared" si="16"/>
        <v>35300</v>
      </c>
      <c r="L18" s="100">
        <f t="shared" si="16"/>
        <v>19900</v>
      </c>
      <c r="M18" s="100">
        <f t="shared" si="16"/>
        <v>29000</v>
      </c>
      <c r="N18" s="100">
        <f t="shared" si="16"/>
        <v>34600</v>
      </c>
      <c r="O18" s="100">
        <f t="shared" si="16"/>
        <v>68100</v>
      </c>
      <c r="P18" s="100">
        <f t="shared" si="16"/>
        <v>41600</v>
      </c>
      <c r="Q18" s="100">
        <f t="shared" si="16"/>
        <v>25100</v>
      </c>
      <c r="R18" s="100">
        <f t="shared" si="16"/>
        <v>45700</v>
      </c>
      <c r="S18" s="100">
        <f t="shared" si="16"/>
        <v>70000</v>
      </c>
      <c r="T18" s="100">
        <f t="shared" si="16"/>
        <v>26800</v>
      </c>
      <c r="U18" s="100">
        <f t="shared" si="16"/>
        <v>49500</v>
      </c>
      <c r="V18" s="100">
        <f t="shared" si="16"/>
        <v>53200</v>
      </c>
      <c r="W18" s="100">
        <f t="shared" si="16"/>
        <v>24000</v>
      </c>
      <c r="X18" s="100">
        <f t="shared" si="16"/>
        <v>31300</v>
      </c>
      <c r="Y18" s="100">
        <f t="shared" si="16"/>
        <v>41000</v>
      </c>
      <c r="Z18" s="100">
        <f t="shared" si="16"/>
        <v>34300</v>
      </c>
      <c r="AA18" s="100">
        <f t="shared" si="16"/>
        <v>14200</v>
      </c>
      <c r="AB18" s="100">
        <f t="shared" si="16"/>
        <v>29400</v>
      </c>
      <c r="AC18" s="100">
        <f t="shared" si="16"/>
        <v>90000</v>
      </c>
      <c r="AD18" s="100">
        <f t="shared" si="16"/>
        <v>70600</v>
      </c>
      <c r="AE18" s="100">
        <f t="shared" si="16"/>
        <v>119200</v>
      </c>
      <c r="AF18" s="100">
        <f t="shared" si="16"/>
        <v>83500</v>
      </c>
      <c r="AG18" s="100">
        <f t="shared" si="16"/>
        <v>36500</v>
      </c>
      <c r="AH18" s="100">
        <f t="shared" si="16"/>
        <v>76700</v>
      </c>
      <c r="AI18" s="100">
        <f t="shared" si="16"/>
        <v>78200</v>
      </c>
      <c r="AJ18" s="100">
        <f t="shared" si="16"/>
        <v>130900</v>
      </c>
      <c r="AK18" s="100">
        <f t="shared" si="16"/>
        <v>33200</v>
      </c>
      <c r="AL18" s="100">
        <f t="shared" si="16"/>
        <v>90000</v>
      </c>
      <c r="AM18" s="100">
        <f t="shared" si="16"/>
        <v>59400</v>
      </c>
      <c r="AN18" s="100">
        <f t="shared" si="16"/>
        <v>73600</v>
      </c>
      <c r="AO18" s="100">
        <f t="shared" si="16"/>
        <v>104100</v>
      </c>
      <c r="AP18" s="100">
        <f t="shared" si="16"/>
        <v>61600</v>
      </c>
      <c r="AQ18" s="100">
        <f t="shared" si="16"/>
        <v>79600</v>
      </c>
      <c r="AR18" s="100">
        <f t="shared" si="16"/>
        <v>36400</v>
      </c>
      <c r="AS18" s="100">
        <f t="shared" si="16"/>
        <v>65600</v>
      </c>
      <c r="AT18" s="100">
        <f t="shared" si="16"/>
        <v>152200</v>
      </c>
      <c r="AU18" s="100">
        <f t="shared" si="16"/>
        <v>27800</v>
      </c>
      <c r="AV18" s="100">
        <f t="shared" si="16"/>
        <v>56200</v>
      </c>
      <c r="AW18" s="100">
        <f t="shared" si="16"/>
        <v>76900</v>
      </c>
      <c r="AX18" s="100">
        <f t="shared" si="16"/>
        <v>107100</v>
      </c>
      <c r="AY18" s="100">
        <f t="shared" si="16"/>
        <v>70000</v>
      </c>
      <c r="AZ18" s="100">
        <f t="shared" si="16"/>
        <v>127300</v>
      </c>
      <c r="BA18" s="100">
        <f t="shared" si="16"/>
        <v>79900</v>
      </c>
      <c r="BB18" s="100">
        <f t="shared" si="16"/>
        <v>36400</v>
      </c>
      <c r="BC18" s="100">
        <f t="shared" si="16"/>
        <v>39000</v>
      </c>
      <c r="BD18" s="100">
        <f t="shared" si="16"/>
        <v>36700</v>
      </c>
      <c r="BE18" s="100">
        <f t="shared" si="16"/>
        <v>23500</v>
      </c>
      <c r="BF18" s="100">
        <f t="shared" si="16"/>
        <v>39900</v>
      </c>
      <c r="BG18" s="100">
        <f t="shared" si="16"/>
        <v>40100</v>
      </c>
      <c r="BH18" s="100">
        <f t="shared" si="16"/>
        <v>70000</v>
      </c>
      <c r="BI18" s="100">
        <f t="shared" si="16"/>
        <v>50300</v>
      </c>
      <c r="BJ18" s="100">
        <f t="shared" si="16"/>
        <v>35800</v>
      </c>
      <c r="BK18" s="100">
        <f t="shared" si="16"/>
        <v>75100</v>
      </c>
      <c r="BL18" s="100">
        <f t="shared" si="16"/>
        <v>65400</v>
      </c>
      <c r="BM18" s="100">
        <f t="shared" si="16"/>
        <v>70400</v>
      </c>
      <c r="BN18" s="100">
        <f t="shared" si="16"/>
        <v>41300</v>
      </c>
      <c r="BO18" s="100">
        <f t="shared" si="16"/>
        <v>43700</v>
      </c>
      <c r="BP18" s="100">
        <f t="shared" si="16"/>
        <v>33700</v>
      </c>
      <c r="BQ18" s="100">
        <f t="shared" si="16"/>
        <v>40400</v>
      </c>
      <c r="BR18" s="100">
        <f t="shared" si="16"/>
        <v>70000</v>
      </c>
      <c r="BS18" s="100">
        <f t="shared" si="16"/>
        <v>48000</v>
      </c>
      <c r="BT18" s="100">
        <f t="shared" si="16"/>
        <v>47800</v>
      </c>
      <c r="BU18" s="100">
        <f t="shared" ref="BU18:EG18" si="17">BU9</f>
        <v>21300</v>
      </c>
      <c r="BV18" s="100">
        <f t="shared" si="17"/>
        <v>40400</v>
      </c>
      <c r="BW18" s="100">
        <f t="shared" si="17"/>
        <v>36100</v>
      </c>
      <c r="BX18" s="100">
        <f t="shared" si="17"/>
        <v>19300</v>
      </c>
      <c r="BY18" s="100">
        <f t="shared" si="17"/>
        <v>14100</v>
      </c>
      <c r="BZ18" s="100">
        <f t="shared" si="17"/>
        <v>68400</v>
      </c>
      <c r="CA18" s="100">
        <f t="shared" si="17"/>
        <v>90000</v>
      </c>
      <c r="CB18" s="100">
        <f t="shared" si="17"/>
        <v>33000</v>
      </c>
      <c r="CC18" s="100">
        <f t="shared" si="17"/>
        <v>32000</v>
      </c>
      <c r="CD18" s="100">
        <f t="shared" si="17"/>
        <v>57100</v>
      </c>
      <c r="CE18" s="100">
        <f t="shared" si="17"/>
        <v>23700</v>
      </c>
      <c r="CF18" s="100">
        <f t="shared" si="17"/>
        <v>15300</v>
      </c>
      <c r="CG18" s="100">
        <f t="shared" si="17"/>
        <v>22800</v>
      </c>
      <c r="CH18" s="100">
        <f t="shared" si="17"/>
        <v>40700</v>
      </c>
      <c r="CI18" s="100">
        <f t="shared" si="17"/>
        <v>29100</v>
      </c>
      <c r="CJ18" s="100">
        <f t="shared" si="17"/>
        <v>63700</v>
      </c>
      <c r="CK18" s="100">
        <f t="shared" si="17"/>
        <v>60000</v>
      </c>
      <c r="CL18" s="100">
        <f t="shared" si="17"/>
        <v>35700</v>
      </c>
      <c r="CM18" s="100">
        <f t="shared" si="17"/>
        <v>35300</v>
      </c>
      <c r="CN18" s="100">
        <f t="shared" si="17"/>
        <v>30700</v>
      </c>
      <c r="CO18" s="100">
        <f t="shared" si="17"/>
        <v>50900</v>
      </c>
      <c r="CP18" s="100">
        <f t="shared" si="17"/>
        <v>26500</v>
      </c>
      <c r="CQ18" s="100">
        <f t="shared" si="17"/>
        <v>0</v>
      </c>
      <c r="CR18" s="100">
        <f t="shared" si="17"/>
        <v>0</v>
      </c>
      <c r="CS18" s="100"/>
      <c r="CT18" s="100">
        <f t="shared" si="17"/>
        <v>0</v>
      </c>
      <c r="CU18" s="100">
        <f t="shared" si="17"/>
        <v>0</v>
      </c>
      <c r="CV18" s="100">
        <f t="shared" si="17"/>
        <v>0</v>
      </c>
      <c r="CW18" s="100">
        <f t="shared" si="17"/>
        <v>0</v>
      </c>
      <c r="CX18" s="100">
        <f t="shared" si="17"/>
        <v>0</v>
      </c>
      <c r="CY18" s="100">
        <f t="shared" si="17"/>
        <v>0</v>
      </c>
      <c r="CZ18" s="100">
        <f t="shared" si="17"/>
        <v>0</v>
      </c>
      <c r="DA18" s="100">
        <f t="shared" si="17"/>
        <v>0</v>
      </c>
      <c r="DB18" s="100">
        <f t="shared" si="17"/>
        <v>0</v>
      </c>
      <c r="DC18" s="100">
        <f t="shared" si="17"/>
        <v>50000</v>
      </c>
      <c r="DD18" s="100">
        <f t="shared" si="17"/>
        <v>50000</v>
      </c>
      <c r="DE18" s="100">
        <f t="shared" si="17"/>
        <v>0</v>
      </c>
      <c r="DF18" s="100">
        <f t="shared" si="17"/>
        <v>0</v>
      </c>
      <c r="DG18" s="100">
        <f t="shared" si="17"/>
        <v>50000</v>
      </c>
      <c r="DH18" s="100">
        <f t="shared" si="17"/>
        <v>0</v>
      </c>
      <c r="DI18" s="100">
        <f t="shared" si="17"/>
        <v>0</v>
      </c>
      <c r="DJ18" s="100">
        <f t="shared" si="17"/>
        <v>0</v>
      </c>
      <c r="DK18" s="100">
        <f t="shared" si="17"/>
        <v>0</v>
      </c>
      <c r="DL18" s="100">
        <f t="shared" si="17"/>
        <v>0</v>
      </c>
      <c r="DM18" s="100">
        <f t="shared" si="17"/>
        <v>0</v>
      </c>
      <c r="DN18" s="100">
        <f t="shared" si="17"/>
        <v>0</v>
      </c>
      <c r="DO18" s="100">
        <f t="shared" si="17"/>
        <v>0</v>
      </c>
      <c r="DP18" s="100">
        <f t="shared" si="17"/>
        <v>0</v>
      </c>
      <c r="DQ18" s="100">
        <f t="shared" si="17"/>
        <v>0</v>
      </c>
      <c r="DR18" s="100">
        <f t="shared" si="17"/>
        <v>0</v>
      </c>
      <c r="DS18" s="100">
        <f t="shared" si="17"/>
        <v>0</v>
      </c>
      <c r="DT18" s="100">
        <f t="shared" si="17"/>
        <v>0</v>
      </c>
      <c r="DU18" s="100">
        <f t="shared" si="17"/>
        <v>0</v>
      </c>
      <c r="DV18" s="100">
        <f t="shared" si="17"/>
        <v>0</v>
      </c>
      <c r="DW18" s="100">
        <f t="shared" si="17"/>
        <v>0</v>
      </c>
      <c r="DX18" s="100">
        <f t="shared" si="17"/>
        <v>0</v>
      </c>
      <c r="DY18" s="100">
        <f t="shared" si="17"/>
        <v>0</v>
      </c>
      <c r="DZ18" s="100">
        <f t="shared" si="17"/>
        <v>0</v>
      </c>
      <c r="EA18" s="100">
        <f t="shared" si="17"/>
        <v>0</v>
      </c>
      <c r="EB18" s="100">
        <f t="shared" si="17"/>
        <v>0</v>
      </c>
      <c r="EC18" s="100">
        <f t="shared" si="17"/>
        <v>0</v>
      </c>
      <c r="ED18" s="100">
        <f t="shared" si="17"/>
        <v>0</v>
      </c>
      <c r="EE18" s="100">
        <f t="shared" si="17"/>
        <v>0</v>
      </c>
      <c r="EF18" s="100">
        <f t="shared" si="17"/>
        <v>0</v>
      </c>
      <c r="EG18" s="100">
        <f t="shared" si="17"/>
        <v>0</v>
      </c>
      <c r="EH18" s="100">
        <f t="shared" ref="EH18:FH18" si="18">EH9</f>
        <v>0</v>
      </c>
      <c r="EI18" s="100">
        <f t="shared" si="18"/>
        <v>0</v>
      </c>
      <c r="EJ18" s="100">
        <f t="shared" si="18"/>
        <v>0</v>
      </c>
      <c r="EK18" s="100">
        <f t="shared" si="18"/>
        <v>0</v>
      </c>
      <c r="EL18" s="100">
        <f t="shared" si="18"/>
        <v>0</v>
      </c>
      <c r="EM18" s="100">
        <f t="shared" si="18"/>
        <v>0</v>
      </c>
      <c r="EN18" s="100">
        <f t="shared" si="18"/>
        <v>0</v>
      </c>
      <c r="EO18" s="100">
        <f t="shared" si="18"/>
        <v>0</v>
      </c>
      <c r="EP18" s="100">
        <f t="shared" si="18"/>
        <v>0</v>
      </c>
      <c r="EQ18" s="100">
        <f t="shared" si="18"/>
        <v>0</v>
      </c>
      <c r="ER18" s="100">
        <f t="shared" si="18"/>
        <v>0</v>
      </c>
      <c r="ES18" s="100">
        <f t="shared" si="18"/>
        <v>0</v>
      </c>
      <c r="ET18" s="100">
        <f t="shared" si="18"/>
        <v>0</v>
      </c>
      <c r="EU18" s="100">
        <f t="shared" si="18"/>
        <v>0</v>
      </c>
      <c r="EV18" s="100">
        <f t="shared" si="18"/>
        <v>0</v>
      </c>
      <c r="EW18" s="100">
        <f t="shared" si="18"/>
        <v>0</v>
      </c>
      <c r="EX18" s="100">
        <f t="shared" si="18"/>
        <v>0</v>
      </c>
      <c r="EY18" s="100">
        <f t="shared" si="18"/>
        <v>0</v>
      </c>
      <c r="EZ18" s="100">
        <f t="shared" si="18"/>
        <v>0</v>
      </c>
      <c r="FA18" s="100">
        <f t="shared" si="18"/>
        <v>0</v>
      </c>
      <c r="FB18" s="100">
        <f t="shared" si="18"/>
        <v>0</v>
      </c>
      <c r="FC18" s="100">
        <f t="shared" si="18"/>
        <v>0</v>
      </c>
      <c r="FD18" s="100">
        <f t="shared" si="18"/>
        <v>0</v>
      </c>
      <c r="FE18" s="100">
        <f t="shared" si="18"/>
        <v>0</v>
      </c>
      <c r="FF18" s="100">
        <f t="shared" si="18"/>
        <v>0</v>
      </c>
      <c r="FG18" s="100">
        <f t="shared" si="18"/>
        <v>0</v>
      </c>
      <c r="FH18" s="100">
        <f t="shared" si="18"/>
        <v>0</v>
      </c>
    </row>
    <row r="19" spans="1:164" s="99" customFormat="1" x14ac:dyDescent="0.85">
      <c r="A19" s="95" t="s">
        <v>204</v>
      </c>
      <c r="B19" s="95"/>
      <c r="C19" s="95"/>
      <c r="D19" s="96"/>
      <c r="E19" s="96"/>
      <c r="F19" s="96"/>
      <c r="G19" s="96"/>
      <c r="H19" s="102">
        <f>SUM(I19:FH19)</f>
        <v>1995000</v>
      </c>
      <c r="I19" s="98">
        <f>I14</f>
        <v>30000</v>
      </c>
      <c r="J19" s="98">
        <f t="shared" ref="J19:BU21" si="19">J14</f>
        <v>16900</v>
      </c>
      <c r="K19" s="98">
        <f t="shared" si="19"/>
        <v>15000</v>
      </c>
      <c r="L19" s="98">
        <f t="shared" si="19"/>
        <v>7900</v>
      </c>
      <c r="M19" s="98">
        <f t="shared" si="19"/>
        <v>14000</v>
      </c>
      <c r="N19" s="98">
        <f t="shared" si="19"/>
        <v>14300</v>
      </c>
      <c r="O19" s="98">
        <f t="shared" si="19"/>
        <v>27100</v>
      </c>
      <c r="P19" s="98">
        <f t="shared" si="19"/>
        <v>17600</v>
      </c>
      <c r="Q19" s="98">
        <f t="shared" si="19"/>
        <v>10000</v>
      </c>
      <c r="R19" s="98">
        <f t="shared" si="19"/>
        <v>17500</v>
      </c>
      <c r="S19" s="98">
        <f t="shared" si="19"/>
        <v>30000</v>
      </c>
      <c r="T19" s="98">
        <f t="shared" si="19"/>
        <v>11700</v>
      </c>
      <c r="U19" s="98">
        <f t="shared" si="19"/>
        <v>18500</v>
      </c>
      <c r="V19" s="98">
        <f t="shared" si="19"/>
        <v>18800</v>
      </c>
      <c r="W19" s="98">
        <f t="shared" si="19"/>
        <v>13100</v>
      </c>
      <c r="X19" s="98">
        <f t="shared" si="19"/>
        <v>12900</v>
      </c>
      <c r="Y19" s="98">
        <f t="shared" si="19"/>
        <v>15300</v>
      </c>
      <c r="Z19" s="98">
        <f t="shared" si="19"/>
        <v>13500</v>
      </c>
      <c r="AA19" s="98">
        <f t="shared" si="19"/>
        <v>5200</v>
      </c>
      <c r="AB19" s="98">
        <f t="shared" si="19"/>
        <v>13800</v>
      </c>
      <c r="AC19" s="98">
        <f t="shared" si="19"/>
        <v>30000</v>
      </c>
      <c r="AD19" s="98">
        <f t="shared" si="19"/>
        <v>40600</v>
      </c>
      <c r="AE19" s="98">
        <f t="shared" si="19"/>
        <v>66200</v>
      </c>
      <c r="AF19" s="98">
        <f t="shared" si="19"/>
        <v>49900</v>
      </c>
      <c r="AG19" s="98">
        <f t="shared" si="19"/>
        <v>19800</v>
      </c>
      <c r="AH19" s="98">
        <f t="shared" si="19"/>
        <v>44700</v>
      </c>
      <c r="AI19" s="98">
        <f t="shared" si="19"/>
        <v>47600</v>
      </c>
      <c r="AJ19" s="98">
        <f t="shared" si="19"/>
        <v>46800</v>
      </c>
      <c r="AK19" s="98">
        <f t="shared" si="19"/>
        <v>17200</v>
      </c>
      <c r="AL19" s="98">
        <f t="shared" si="19"/>
        <v>30000</v>
      </c>
      <c r="AM19" s="98">
        <f t="shared" si="19"/>
        <v>33800</v>
      </c>
      <c r="AN19" s="98">
        <f t="shared" si="19"/>
        <v>39800</v>
      </c>
      <c r="AO19" s="98">
        <f t="shared" si="19"/>
        <v>29100</v>
      </c>
      <c r="AP19" s="98">
        <f t="shared" si="19"/>
        <v>35500</v>
      </c>
      <c r="AQ19" s="98">
        <f t="shared" si="19"/>
        <v>15200</v>
      </c>
      <c r="AR19" s="98">
        <f t="shared" si="19"/>
        <v>19400</v>
      </c>
      <c r="AS19" s="98">
        <f t="shared" si="19"/>
        <v>37800</v>
      </c>
      <c r="AT19" s="98">
        <f t="shared" si="19"/>
        <v>50800</v>
      </c>
      <c r="AU19" s="98">
        <f t="shared" si="19"/>
        <v>14400</v>
      </c>
      <c r="AV19" s="98">
        <f t="shared" si="19"/>
        <v>32200</v>
      </c>
      <c r="AW19" s="98">
        <f t="shared" si="19"/>
        <v>13600</v>
      </c>
      <c r="AX19" s="98">
        <f t="shared" si="19"/>
        <v>62400</v>
      </c>
      <c r="AY19" s="98">
        <f t="shared" si="19"/>
        <v>30000</v>
      </c>
      <c r="AZ19" s="98">
        <f t="shared" si="19"/>
        <v>39700</v>
      </c>
      <c r="BA19" s="98">
        <f t="shared" si="19"/>
        <v>37800</v>
      </c>
      <c r="BB19" s="98">
        <f t="shared" si="19"/>
        <v>20800</v>
      </c>
      <c r="BC19" s="98">
        <f t="shared" si="19"/>
        <v>21000</v>
      </c>
      <c r="BD19" s="98">
        <f t="shared" si="19"/>
        <v>20300</v>
      </c>
      <c r="BE19" s="98">
        <f t="shared" si="19"/>
        <v>11700</v>
      </c>
      <c r="BF19" s="98">
        <f t="shared" si="19"/>
        <v>20100</v>
      </c>
      <c r="BG19" s="98">
        <f t="shared" si="19"/>
        <v>20000</v>
      </c>
      <c r="BH19" s="98">
        <f t="shared" si="19"/>
        <v>30000</v>
      </c>
      <c r="BI19" s="98">
        <f t="shared" si="19"/>
        <v>22800</v>
      </c>
      <c r="BJ19" s="98">
        <f t="shared" si="19"/>
        <v>19700</v>
      </c>
      <c r="BK19" s="98">
        <f t="shared" si="19"/>
        <v>31000</v>
      </c>
      <c r="BL19" s="98">
        <f t="shared" si="19"/>
        <v>26300</v>
      </c>
      <c r="BM19" s="98">
        <f t="shared" si="19"/>
        <v>29800</v>
      </c>
      <c r="BN19" s="98">
        <f t="shared" si="19"/>
        <v>19800</v>
      </c>
      <c r="BO19" s="98">
        <f t="shared" si="19"/>
        <v>21200</v>
      </c>
      <c r="BP19" s="98">
        <f t="shared" si="19"/>
        <v>15000</v>
      </c>
      <c r="BQ19" s="98">
        <f t="shared" si="19"/>
        <v>19200</v>
      </c>
      <c r="BR19" s="98">
        <f t="shared" si="19"/>
        <v>30000</v>
      </c>
      <c r="BS19" s="98">
        <f t="shared" si="19"/>
        <v>19600</v>
      </c>
      <c r="BT19" s="98">
        <f t="shared" si="19"/>
        <v>19000</v>
      </c>
      <c r="BU19" s="98">
        <f t="shared" si="19"/>
        <v>9400</v>
      </c>
      <c r="BV19" s="98">
        <f t="shared" ref="BV19:EH21" si="20">BV14</f>
        <v>16700</v>
      </c>
      <c r="BW19" s="98">
        <f t="shared" si="20"/>
        <v>15500</v>
      </c>
      <c r="BX19" s="98">
        <f t="shared" si="20"/>
        <v>7900</v>
      </c>
      <c r="BY19" s="98">
        <f t="shared" si="20"/>
        <v>5300</v>
      </c>
      <c r="BZ19" s="98">
        <f t="shared" si="20"/>
        <v>25900</v>
      </c>
      <c r="CA19" s="98">
        <f t="shared" si="20"/>
        <v>30000</v>
      </c>
      <c r="CB19" s="98">
        <f t="shared" si="20"/>
        <v>15500</v>
      </c>
      <c r="CC19" s="98">
        <f t="shared" si="20"/>
        <v>16400</v>
      </c>
      <c r="CD19" s="98">
        <f t="shared" si="20"/>
        <v>29600</v>
      </c>
      <c r="CE19" s="98">
        <f t="shared" si="20"/>
        <v>9900</v>
      </c>
      <c r="CF19" s="98">
        <f t="shared" si="20"/>
        <v>6000</v>
      </c>
      <c r="CG19" s="98">
        <f t="shared" si="20"/>
        <v>10700</v>
      </c>
      <c r="CH19" s="98">
        <f t="shared" si="20"/>
        <v>19600</v>
      </c>
      <c r="CI19" s="98">
        <f t="shared" si="20"/>
        <v>12500</v>
      </c>
      <c r="CJ19" s="98">
        <f t="shared" si="20"/>
        <v>31600</v>
      </c>
      <c r="CK19" s="98">
        <f t="shared" si="20"/>
        <v>20000</v>
      </c>
      <c r="CL19" s="98">
        <f t="shared" si="20"/>
        <v>18000</v>
      </c>
      <c r="CM19" s="98">
        <f t="shared" si="20"/>
        <v>16600</v>
      </c>
      <c r="CN19" s="98">
        <f t="shared" si="20"/>
        <v>16300</v>
      </c>
      <c r="CO19" s="98">
        <f t="shared" si="20"/>
        <v>25500</v>
      </c>
      <c r="CP19" s="98">
        <f t="shared" si="20"/>
        <v>11400</v>
      </c>
      <c r="CQ19" s="98">
        <f t="shared" si="20"/>
        <v>0</v>
      </c>
      <c r="CR19" s="98">
        <f t="shared" si="20"/>
        <v>0</v>
      </c>
      <c r="CS19" s="98"/>
      <c r="CT19" s="98">
        <f t="shared" si="20"/>
        <v>0</v>
      </c>
      <c r="CU19" s="98">
        <f t="shared" si="20"/>
        <v>0</v>
      </c>
      <c r="CV19" s="98">
        <f t="shared" si="20"/>
        <v>0</v>
      </c>
      <c r="CW19" s="98">
        <f t="shared" si="20"/>
        <v>0</v>
      </c>
      <c r="CX19" s="98">
        <f t="shared" si="20"/>
        <v>0</v>
      </c>
      <c r="CY19" s="98">
        <f t="shared" si="20"/>
        <v>0</v>
      </c>
      <c r="CZ19" s="98">
        <f t="shared" si="20"/>
        <v>0</v>
      </c>
      <c r="DA19" s="98">
        <f t="shared" si="20"/>
        <v>0</v>
      </c>
      <c r="DB19" s="98">
        <f t="shared" si="20"/>
        <v>0</v>
      </c>
      <c r="DC19" s="98">
        <f t="shared" si="20"/>
        <v>0</v>
      </c>
      <c r="DD19" s="98">
        <f t="shared" si="20"/>
        <v>0</v>
      </c>
      <c r="DE19" s="98">
        <f t="shared" si="20"/>
        <v>0</v>
      </c>
      <c r="DF19" s="98">
        <f t="shared" si="20"/>
        <v>0</v>
      </c>
      <c r="DG19" s="98">
        <f t="shared" si="20"/>
        <v>0</v>
      </c>
      <c r="DH19" s="98">
        <f t="shared" si="20"/>
        <v>0</v>
      </c>
      <c r="DI19" s="98">
        <f t="shared" si="20"/>
        <v>0</v>
      </c>
      <c r="DJ19" s="98">
        <f t="shared" si="20"/>
        <v>0</v>
      </c>
      <c r="DK19" s="98">
        <f t="shared" si="20"/>
        <v>0</v>
      </c>
      <c r="DL19" s="98">
        <f t="shared" si="20"/>
        <v>0</v>
      </c>
      <c r="DM19" s="98">
        <f t="shared" si="20"/>
        <v>0</v>
      </c>
      <c r="DN19" s="98">
        <f t="shared" si="20"/>
        <v>0</v>
      </c>
      <c r="DO19" s="98">
        <f t="shared" si="20"/>
        <v>0</v>
      </c>
      <c r="DP19" s="98">
        <f t="shared" si="20"/>
        <v>0</v>
      </c>
      <c r="DQ19" s="98">
        <f t="shared" si="20"/>
        <v>0</v>
      </c>
      <c r="DR19" s="98">
        <f t="shared" si="20"/>
        <v>0</v>
      </c>
      <c r="DS19" s="98">
        <f t="shared" si="20"/>
        <v>0</v>
      </c>
      <c r="DT19" s="98">
        <f t="shared" si="20"/>
        <v>0</v>
      </c>
      <c r="DU19" s="98">
        <f t="shared" si="20"/>
        <v>0</v>
      </c>
      <c r="DV19" s="98">
        <f t="shared" si="20"/>
        <v>0</v>
      </c>
      <c r="DW19" s="98">
        <f t="shared" si="20"/>
        <v>0</v>
      </c>
      <c r="DX19" s="98">
        <f t="shared" si="20"/>
        <v>0</v>
      </c>
      <c r="DY19" s="98">
        <f t="shared" si="20"/>
        <v>0</v>
      </c>
      <c r="DZ19" s="98">
        <f t="shared" si="20"/>
        <v>0</v>
      </c>
      <c r="EA19" s="98">
        <f t="shared" si="20"/>
        <v>0</v>
      </c>
      <c r="EB19" s="98">
        <f t="shared" si="20"/>
        <v>0</v>
      </c>
      <c r="EC19" s="98">
        <f t="shared" si="20"/>
        <v>0</v>
      </c>
      <c r="ED19" s="98">
        <f t="shared" si="20"/>
        <v>0</v>
      </c>
      <c r="EE19" s="98">
        <f t="shared" si="20"/>
        <v>0</v>
      </c>
      <c r="EF19" s="98">
        <f t="shared" si="20"/>
        <v>0</v>
      </c>
      <c r="EG19" s="98">
        <f t="shared" si="20"/>
        <v>0</v>
      </c>
      <c r="EH19" s="98">
        <f t="shared" si="20"/>
        <v>0</v>
      </c>
      <c r="EI19" s="98">
        <f t="shared" ref="EI19:FH21" si="21">EI14</f>
        <v>0</v>
      </c>
      <c r="EJ19" s="98">
        <f t="shared" si="21"/>
        <v>0</v>
      </c>
      <c r="EK19" s="98">
        <f t="shared" si="21"/>
        <v>0</v>
      </c>
      <c r="EL19" s="98">
        <f t="shared" si="21"/>
        <v>0</v>
      </c>
      <c r="EM19" s="98">
        <f t="shared" si="21"/>
        <v>0</v>
      </c>
      <c r="EN19" s="98">
        <f t="shared" si="21"/>
        <v>0</v>
      </c>
      <c r="EO19" s="98">
        <f t="shared" si="21"/>
        <v>0</v>
      </c>
      <c r="EP19" s="98">
        <f t="shared" si="21"/>
        <v>0</v>
      </c>
      <c r="EQ19" s="98">
        <f t="shared" si="21"/>
        <v>0</v>
      </c>
      <c r="ER19" s="98">
        <f t="shared" si="21"/>
        <v>0</v>
      </c>
      <c r="ES19" s="98">
        <f t="shared" si="21"/>
        <v>0</v>
      </c>
      <c r="ET19" s="98">
        <f t="shared" si="21"/>
        <v>0</v>
      </c>
      <c r="EU19" s="98">
        <f t="shared" si="21"/>
        <v>0</v>
      </c>
      <c r="EV19" s="98">
        <f t="shared" si="21"/>
        <v>0</v>
      </c>
      <c r="EW19" s="98">
        <f t="shared" si="21"/>
        <v>0</v>
      </c>
      <c r="EX19" s="98">
        <f t="shared" si="21"/>
        <v>0</v>
      </c>
      <c r="EY19" s="98">
        <f t="shared" si="21"/>
        <v>0</v>
      </c>
      <c r="EZ19" s="98">
        <f t="shared" si="21"/>
        <v>0</v>
      </c>
      <c r="FA19" s="98">
        <f t="shared" si="21"/>
        <v>0</v>
      </c>
      <c r="FB19" s="98">
        <f t="shared" si="21"/>
        <v>0</v>
      </c>
      <c r="FC19" s="98">
        <f t="shared" si="21"/>
        <v>0</v>
      </c>
      <c r="FD19" s="98">
        <f t="shared" si="21"/>
        <v>0</v>
      </c>
      <c r="FE19" s="98">
        <f t="shared" si="21"/>
        <v>0</v>
      </c>
      <c r="FF19" s="98">
        <f t="shared" si="21"/>
        <v>0</v>
      </c>
      <c r="FG19" s="98">
        <f t="shared" si="21"/>
        <v>0</v>
      </c>
      <c r="FH19" s="98">
        <f t="shared" si="21"/>
        <v>0</v>
      </c>
    </row>
    <row r="20" spans="1:164" s="99" customFormat="1" x14ac:dyDescent="0.85">
      <c r="A20" s="50" t="s">
        <v>205</v>
      </c>
      <c r="B20" s="50"/>
      <c r="C20" s="50"/>
      <c r="D20" s="103"/>
      <c r="E20" s="103"/>
      <c r="F20" s="103"/>
      <c r="G20" s="103"/>
      <c r="H20" s="55">
        <f t="shared" si="6"/>
        <v>4140000</v>
      </c>
      <c r="I20" s="50">
        <f>I15</f>
        <v>0</v>
      </c>
      <c r="J20" s="50">
        <f t="shared" si="19"/>
        <v>0</v>
      </c>
      <c r="K20" s="50">
        <f t="shared" si="19"/>
        <v>0</v>
      </c>
      <c r="L20" s="50">
        <f t="shared" si="19"/>
        <v>0</v>
      </c>
      <c r="M20" s="50">
        <f t="shared" si="19"/>
        <v>0</v>
      </c>
      <c r="N20" s="50">
        <f t="shared" si="19"/>
        <v>0</v>
      </c>
      <c r="O20" s="50">
        <f t="shared" si="19"/>
        <v>0</v>
      </c>
      <c r="P20" s="50">
        <f t="shared" si="19"/>
        <v>0</v>
      </c>
      <c r="Q20" s="50">
        <f t="shared" si="19"/>
        <v>0</v>
      </c>
      <c r="R20" s="50">
        <f t="shared" si="19"/>
        <v>450000</v>
      </c>
      <c r="S20" s="50">
        <f t="shared" si="19"/>
        <v>0</v>
      </c>
      <c r="T20" s="50">
        <f t="shared" si="19"/>
        <v>0</v>
      </c>
      <c r="U20" s="50">
        <f t="shared" si="19"/>
        <v>0</v>
      </c>
      <c r="V20" s="50">
        <f t="shared" si="19"/>
        <v>0</v>
      </c>
      <c r="W20" s="50">
        <f t="shared" si="19"/>
        <v>470000</v>
      </c>
      <c r="X20" s="50">
        <f t="shared" si="19"/>
        <v>0</v>
      </c>
      <c r="Y20" s="50">
        <f t="shared" si="19"/>
        <v>0</v>
      </c>
      <c r="Z20" s="50">
        <f t="shared" si="19"/>
        <v>0</v>
      </c>
      <c r="AA20" s="50">
        <f t="shared" si="19"/>
        <v>0</v>
      </c>
      <c r="AB20" s="50">
        <f t="shared" si="19"/>
        <v>0</v>
      </c>
      <c r="AC20" s="50">
        <f t="shared" si="19"/>
        <v>0</v>
      </c>
      <c r="AD20" s="50">
        <f t="shared" si="19"/>
        <v>0</v>
      </c>
      <c r="AE20" s="50">
        <f t="shared" si="19"/>
        <v>470000</v>
      </c>
      <c r="AF20" s="50">
        <f t="shared" si="19"/>
        <v>0</v>
      </c>
      <c r="AG20" s="50">
        <f t="shared" si="19"/>
        <v>0</v>
      </c>
      <c r="AH20" s="50">
        <f t="shared" si="19"/>
        <v>0</v>
      </c>
      <c r="AI20" s="50">
        <f t="shared" si="19"/>
        <v>450000</v>
      </c>
      <c r="AJ20" s="50">
        <f t="shared" si="19"/>
        <v>0</v>
      </c>
      <c r="AK20" s="50">
        <f t="shared" si="19"/>
        <v>0</v>
      </c>
      <c r="AL20" s="50">
        <f t="shared" si="19"/>
        <v>0</v>
      </c>
      <c r="AM20" s="50">
        <f t="shared" si="19"/>
        <v>0</v>
      </c>
      <c r="AN20" s="50">
        <f t="shared" si="19"/>
        <v>0</v>
      </c>
      <c r="AO20" s="50">
        <f t="shared" si="19"/>
        <v>0</v>
      </c>
      <c r="AP20" s="50">
        <f t="shared" si="19"/>
        <v>0</v>
      </c>
      <c r="AQ20" s="50">
        <f t="shared" si="19"/>
        <v>0</v>
      </c>
      <c r="AR20" s="50">
        <f t="shared" si="19"/>
        <v>0</v>
      </c>
      <c r="AS20" s="50">
        <f t="shared" si="19"/>
        <v>0</v>
      </c>
      <c r="AT20" s="50">
        <f t="shared" si="19"/>
        <v>450000</v>
      </c>
      <c r="AU20" s="50">
        <f t="shared" si="19"/>
        <v>0</v>
      </c>
      <c r="AV20" s="50">
        <f t="shared" si="19"/>
        <v>0</v>
      </c>
      <c r="AW20" s="50">
        <f t="shared" si="19"/>
        <v>0</v>
      </c>
      <c r="AX20" s="50">
        <f t="shared" si="19"/>
        <v>0</v>
      </c>
      <c r="AY20" s="50">
        <f t="shared" si="19"/>
        <v>0</v>
      </c>
      <c r="AZ20" s="50">
        <f t="shared" si="19"/>
        <v>450000</v>
      </c>
      <c r="BA20" s="50">
        <f t="shared" si="19"/>
        <v>0</v>
      </c>
      <c r="BB20" s="50">
        <f t="shared" si="19"/>
        <v>0</v>
      </c>
      <c r="BC20" s="50">
        <f t="shared" si="19"/>
        <v>0</v>
      </c>
      <c r="BD20" s="50">
        <f t="shared" si="19"/>
        <v>0</v>
      </c>
      <c r="BE20" s="50">
        <f t="shared" si="19"/>
        <v>0</v>
      </c>
      <c r="BF20" s="50">
        <f t="shared" si="19"/>
        <v>0</v>
      </c>
      <c r="BG20" s="50">
        <f t="shared" si="19"/>
        <v>0</v>
      </c>
      <c r="BH20" s="50">
        <f t="shared" si="19"/>
        <v>0</v>
      </c>
      <c r="BI20" s="50">
        <f t="shared" si="19"/>
        <v>0</v>
      </c>
      <c r="BJ20" s="50">
        <f t="shared" si="19"/>
        <v>0</v>
      </c>
      <c r="BK20" s="50">
        <f t="shared" si="19"/>
        <v>0</v>
      </c>
      <c r="BL20" s="50">
        <f t="shared" si="19"/>
        <v>0</v>
      </c>
      <c r="BM20" s="50">
        <f t="shared" si="19"/>
        <v>0</v>
      </c>
      <c r="BN20" s="50">
        <f t="shared" si="19"/>
        <v>0</v>
      </c>
      <c r="BO20" s="50">
        <f t="shared" si="19"/>
        <v>0</v>
      </c>
      <c r="BP20" s="50">
        <f t="shared" si="19"/>
        <v>0</v>
      </c>
      <c r="BQ20" s="50">
        <f t="shared" si="19"/>
        <v>0</v>
      </c>
      <c r="BR20" s="50">
        <f t="shared" si="19"/>
        <v>0</v>
      </c>
      <c r="BS20" s="50">
        <f t="shared" si="19"/>
        <v>0</v>
      </c>
      <c r="BT20" s="50">
        <f t="shared" si="19"/>
        <v>450000</v>
      </c>
      <c r="BU20" s="50">
        <f t="shared" si="19"/>
        <v>0</v>
      </c>
      <c r="BV20" s="50">
        <f t="shared" si="20"/>
        <v>0</v>
      </c>
      <c r="BW20" s="50">
        <f t="shared" si="20"/>
        <v>0</v>
      </c>
      <c r="BX20" s="50">
        <f t="shared" si="20"/>
        <v>0</v>
      </c>
      <c r="BY20" s="50">
        <f t="shared" si="20"/>
        <v>0</v>
      </c>
      <c r="BZ20" s="50">
        <f t="shared" si="20"/>
        <v>0</v>
      </c>
      <c r="CA20" s="50">
        <f t="shared" si="20"/>
        <v>0</v>
      </c>
      <c r="CB20" s="50">
        <f t="shared" si="20"/>
        <v>0</v>
      </c>
      <c r="CC20" s="50">
        <f t="shared" si="20"/>
        <v>0</v>
      </c>
      <c r="CD20" s="50">
        <f t="shared" si="20"/>
        <v>0</v>
      </c>
      <c r="CE20" s="50">
        <f t="shared" si="20"/>
        <v>0</v>
      </c>
      <c r="CF20" s="50">
        <f t="shared" si="20"/>
        <v>0</v>
      </c>
      <c r="CG20" s="50">
        <f t="shared" si="20"/>
        <v>0</v>
      </c>
      <c r="CH20" s="50">
        <f t="shared" si="20"/>
        <v>0</v>
      </c>
      <c r="CI20" s="50">
        <f t="shared" si="20"/>
        <v>0</v>
      </c>
      <c r="CJ20" s="50">
        <f t="shared" si="20"/>
        <v>0</v>
      </c>
      <c r="CK20" s="50">
        <f t="shared" si="20"/>
        <v>0</v>
      </c>
      <c r="CL20" s="50">
        <f t="shared" si="20"/>
        <v>0</v>
      </c>
      <c r="CM20" s="50">
        <f t="shared" si="20"/>
        <v>0</v>
      </c>
      <c r="CN20" s="50">
        <f t="shared" si="20"/>
        <v>0</v>
      </c>
      <c r="CO20" s="50">
        <f t="shared" si="20"/>
        <v>0</v>
      </c>
      <c r="CP20" s="50">
        <f t="shared" si="20"/>
        <v>0</v>
      </c>
      <c r="CQ20" s="50">
        <f t="shared" si="20"/>
        <v>0</v>
      </c>
      <c r="CR20" s="50">
        <f t="shared" si="20"/>
        <v>0</v>
      </c>
      <c r="CS20" s="50"/>
      <c r="CT20" s="50">
        <f t="shared" si="20"/>
        <v>0</v>
      </c>
      <c r="CU20" s="50">
        <f t="shared" si="20"/>
        <v>0</v>
      </c>
      <c r="CV20" s="50">
        <f t="shared" si="20"/>
        <v>0</v>
      </c>
      <c r="CW20" s="50">
        <f t="shared" si="20"/>
        <v>0</v>
      </c>
      <c r="CX20" s="50">
        <f t="shared" si="20"/>
        <v>0</v>
      </c>
      <c r="CY20" s="50">
        <f t="shared" si="20"/>
        <v>0</v>
      </c>
      <c r="CZ20" s="50">
        <f t="shared" si="20"/>
        <v>0</v>
      </c>
      <c r="DA20" s="50">
        <f t="shared" si="20"/>
        <v>0</v>
      </c>
      <c r="DB20" s="50">
        <f t="shared" si="20"/>
        <v>0</v>
      </c>
      <c r="DC20" s="50">
        <f t="shared" si="20"/>
        <v>470000</v>
      </c>
      <c r="DD20" s="50">
        <f t="shared" si="20"/>
        <v>480000</v>
      </c>
      <c r="DE20" s="50">
        <f t="shared" si="20"/>
        <v>0</v>
      </c>
      <c r="DF20" s="50">
        <f t="shared" si="20"/>
        <v>0</v>
      </c>
      <c r="DG20" s="50">
        <f t="shared" si="20"/>
        <v>0</v>
      </c>
      <c r="DH20" s="50">
        <f t="shared" si="20"/>
        <v>0</v>
      </c>
      <c r="DI20" s="50">
        <f t="shared" si="20"/>
        <v>0</v>
      </c>
      <c r="DJ20" s="50">
        <f t="shared" si="20"/>
        <v>0</v>
      </c>
      <c r="DK20" s="50">
        <f t="shared" si="20"/>
        <v>0</v>
      </c>
      <c r="DL20" s="50">
        <f t="shared" si="20"/>
        <v>0</v>
      </c>
      <c r="DM20" s="50">
        <f t="shared" si="20"/>
        <v>0</v>
      </c>
      <c r="DN20" s="50">
        <f t="shared" si="20"/>
        <v>0</v>
      </c>
      <c r="DO20" s="50">
        <f t="shared" si="20"/>
        <v>0</v>
      </c>
      <c r="DP20" s="50">
        <f t="shared" si="20"/>
        <v>0</v>
      </c>
      <c r="DQ20" s="50">
        <f t="shared" si="20"/>
        <v>0</v>
      </c>
      <c r="DR20" s="50">
        <f t="shared" si="20"/>
        <v>0</v>
      </c>
      <c r="DS20" s="50">
        <f t="shared" si="20"/>
        <v>0</v>
      </c>
      <c r="DT20" s="50">
        <f t="shared" si="20"/>
        <v>0</v>
      </c>
      <c r="DU20" s="50">
        <f t="shared" si="20"/>
        <v>0</v>
      </c>
      <c r="DV20" s="50">
        <f t="shared" si="20"/>
        <v>0</v>
      </c>
      <c r="DW20" s="50">
        <f t="shared" si="20"/>
        <v>0</v>
      </c>
      <c r="DX20" s="50">
        <f t="shared" si="20"/>
        <v>0</v>
      </c>
      <c r="DY20" s="50">
        <f t="shared" si="20"/>
        <v>0</v>
      </c>
      <c r="DZ20" s="50">
        <f t="shared" si="20"/>
        <v>0</v>
      </c>
      <c r="EA20" s="50">
        <f t="shared" si="20"/>
        <v>0</v>
      </c>
      <c r="EB20" s="50">
        <f t="shared" si="20"/>
        <v>0</v>
      </c>
      <c r="EC20" s="50">
        <f t="shared" si="20"/>
        <v>0</v>
      </c>
      <c r="ED20" s="50">
        <f t="shared" si="20"/>
        <v>0</v>
      </c>
      <c r="EE20" s="50">
        <f t="shared" si="20"/>
        <v>0</v>
      </c>
      <c r="EF20" s="50">
        <f t="shared" si="20"/>
        <v>0</v>
      </c>
      <c r="EG20" s="50">
        <f t="shared" si="20"/>
        <v>0</v>
      </c>
      <c r="EH20" s="50">
        <f t="shared" si="20"/>
        <v>0</v>
      </c>
      <c r="EI20" s="50">
        <f t="shared" si="21"/>
        <v>0</v>
      </c>
      <c r="EJ20" s="50">
        <f t="shared" si="21"/>
        <v>0</v>
      </c>
      <c r="EK20" s="50">
        <f t="shared" si="21"/>
        <v>0</v>
      </c>
      <c r="EL20" s="50">
        <f t="shared" si="21"/>
        <v>0</v>
      </c>
      <c r="EM20" s="50">
        <f t="shared" si="21"/>
        <v>0</v>
      </c>
      <c r="EN20" s="50">
        <f t="shared" si="21"/>
        <v>0</v>
      </c>
      <c r="EO20" s="50">
        <f t="shared" si="21"/>
        <v>0</v>
      </c>
      <c r="EP20" s="50">
        <f t="shared" si="21"/>
        <v>0</v>
      </c>
      <c r="EQ20" s="50">
        <f t="shared" si="21"/>
        <v>0</v>
      </c>
      <c r="ER20" s="50">
        <f t="shared" si="21"/>
        <v>0</v>
      </c>
      <c r="ES20" s="50">
        <f t="shared" si="21"/>
        <v>0</v>
      </c>
      <c r="ET20" s="50">
        <f t="shared" si="21"/>
        <v>0</v>
      </c>
      <c r="EU20" s="50">
        <f t="shared" si="21"/>
        <v>0</v>
      </c>
      <c r="EV20" s="50">
        <f t="shared" si="21"/>
        <v>0</v>
      </c>
      <c r="EW20" s="50">
        <f t="shared" si="21"/>
        <v>0</v>
      </c>
      <c r="EX20" s="50">
        <f t="shared" si="21"/>
        <v>0</v>
      </c>
      <c r="EY20" s="50">
        <f t="shared" si="21"/>
        <v>0</v>
      </c>
      <c r="EZ20" s="50">
        <f t="shared" si="21"/>
        <v>0</v>
      </c>
      <c r="FA20" s="50">
        <f t="shared" si="21"/>
        <v>0</v>
      </c>
      <c r="FB20" s="50">
        <f t="shared" si="21"/>
        <v>0</v>
      </c>
      <c r="FC20" s="50">
        <f t="shared" si="21"/>
        <v>0</v>
      </c>
      <c r="FD20" s="50">
        <f t="shared" si="21"/>
        <v>0</v>
      </c>
      <c r="FE20" s="50">
        <f t="shared" si="21"/>
        <v>0</v>
      </c>
      <c r="FF20" s="50">
        <f t="shared" si="21"/>
        <v>0</v>
      </c>
      <c r="FG20" s="50">
        <f t="shared" si="21"/>
        <v>0</v>
      </c>
      <c r="FH20" s="50">
        <f t="shared" si="21"/>
        <v>0</v>
      </c>
    </row>
    <row r="21" spans="1:164" s="99" customFormat="1" x14ac:dyDescent="0.85">
      <c r="A21" s="95" t="s">
        <v>206</v>
      </c>
      <c r="B21" s="95"/>
      <c r="C21" s="95" t="s">
        <v>207</v>
      </c>
      <c r="D21" s="96"/>
      <c r="E21" s="96"/>
      <c r="F21" s="96"/>
      <c r="G21" s="96"/>
      <c r="H21" s="97">
        <f>SUM(I21:FH21)</f>
        <v>6871200</v>
      </c>
      <c r="I21" s="98">
        <f>I16</f>
        <v>0</v>
      </c>
      <c r="J21" s="98">
        <f t="shared" si="19"/>
        <v>0</v>
      </c>
      <c r="K21" s="98">
        <f t="shared" si="19"/>
        <v>0</v>
      </c>
      <c r="L21" s="98">
        <f t="shared" si="19"/>
        <v>0</v>
      </c>
      <c r="M21" s="98">
        <f t="shared" si="19"/>
        <v>0</v>
      </c>
      <c r="N21" s="98">
        <f t="shared" si="19"/>
        <v>0</v>
      </c>
      <c r="O21" s="98">
        <f t="shared" si="19"/>
        <v>0</v>
      </c>
      <c r="P21" s="98">
        <f t="shared" si="19"/>
        <v>0</v>
      </c>
      <c r="Q21" s="98">
        <f t="shared" si="19"/>
        <v>0</v>
      </c>
      <c r="R21" s="98">
        <f t="shared" si="19"/>
        <v>0</v>
      </c>
      <c r="S21" s="98">
        <f t="shared" si="19"/>
        <v>0</v>
      </c>
      <c r="T21" s="98">
        <f t="shared" si="19"/>
        <v>0</v>
      </c>
      <c r="U21" s="98">
        <f t="shared" si="19"/>
        <v>0</v>
      </c>
      <c r="V21" s="98">
        <f t="shared" si="19"/>
        <v>0</v>
      </c>
      <c r="W21" s="98">
        <f t="shared" si="19"/>
        <v>0</v>
      </c>
      <c r="X21" s="98">
        <f t="shared" si="19"/>
        <v>0</v>
      </c>
      <c r="Y21" s="98">
        <f t="shared" si="19"/>
        <v>0</v>
      </c>
      <c r="Z21" s="98">
        <f t="shared" si="19"/>
        <v>0</v>
      </c>
      <c r="AA21" s="98">
        <f t="shared" si="19"/>
        <v>0</v>
      </c>
      <c r="AB21" s="98">
        <f t="shared" si="19"/>
        <v>0</v>
      </c>
      <c r="AC21" s="98">
        <f t="shared" si="19"/>
        <v>0</v>
      </c>
      <c r="AD21" s="98">
        <f t="shared" si="19"/>
        <v>0</v>
      </c>
      <c r="AE21" s="98">
        <f t="shared" si="19"/>
        <v>0</v>
      </c>
      <c r="AF21" s="98">
        <f t="shared" si="19"/>
        <v>0</v>
      </c>
      <c r="AG21" s="98">
        <f t="shared" si="19"/>
        <v>0</v>
      </c>
      <c r="AH21" s="98">
        <f t="shared" si="19"/>
        <v>0</v>
      </c>
      <c r="AI21" s="98">
        <f t="shared" si="19"/>
        <v>0</v>
      </c>
      <c r="AJ21" s="98">
        <f t="shared" si="19"/>
        <v>0</v>
      </c>
      <c r="AK21" s="98">
        <f t="shared" si="19"/>
        <v>0</v>
      </c>
      <c r="AL21" s="98">
        <f t="shared" si="19"/>
        <v>0</v>
      </c>
      <c r="AM21" s="98">
        <f t="shared" si="19"/>
        <v>0</v>
      </c>
      <c r="AN21" s="98">
        <f t="shared" si="19"/>
        <v>0</v>
      </c>
      <c r="AO21" s="98">
        <f t="shared" si="19"/>
        <v>0</v>
      </c>
      <c r="AP21" s="98">
        <f t="shared" si="19"/>
        <v>0</v>
      </c>
      <c r="AQ21" s="98">
        <f t="shared" si="19"/>
        <v>0</v>
      </c>
      <c r="AR21" s="98">
        <f t="shared" si="19"/>
        <v>0</v>
      </c>
      <c r="AS21" s="98">
        <f t="shared" si="19"/>
        <v>0</v>
      </c>
      <c r="AT21" s="98">
        <f t="shared" si="19"/>
        <v>0</v>
      </c>
      <c r="AU21" s="98">
        <f t="shared" si="19"/>
        <v>0</v>
      </c>
      <c r="AV21" s="98">
        <f t="shared" si="19"/>
        <v>0</v>
      </c>
      <c r="AW21" s="98">
        <f t="shared" si="19"/>
        <v>0</v>
      </c>
      <c r="AX21" s="98">
        <f t="shared" si="19"/>
        <v>0</v>
      </c>
      <c r="AY21" s="98">
        <f t="shared" si="19"/>
        <v>0</v>
      </c>
      <c r="AZ21" s="98">
        <f t="shared" si="19"/>
        <v>0</v>
      </c>
      <c r="BA21" s="98">
        <f t="shared" si="19"/>
        <v>0</v>
      </c>
      <c r="BB21" s="98">
        <f t="shared" si="19"/>
        <v>0</v>
      </c>
      <c r="BC21" s="98">
        <f t="shared" si="19"/>
        <v>0</v>
      </c>
      <c r="BD21" s="98">
        <f t="shared" si="19"/>
        <v>0</v>
      </c>
      <c r="BE21" s="98">
        <f t="shared" si="19"/>
        <v>0</v>
      </c>
      <c r="BF21" s="98">
        <f t="shared" si="19"/>
        <v>0</v>
      </c>
      <c r="BG21" s="98">
        <f t="shared" si="19"/>
        <v>0</v>
      </c>
      <c r="BH21" s="98">
        <f t="shared" si="19"/>
        <v>0</v>
      </c>
      <c r="BI21" s="98">
        <f t="shared" si="19"/>
        <v>0</v>
      </c>
      <c r="BJ21" s="98">
        <f t="shared" si="19"/>
        <v>0</v>
      </c>
      <c r="BK21" s="98">
        <f t="shared" si="19"/>
        <v>0</v>
      </c>
      <c r="BL21" s="98">
        <f t="shared" si="19"/>
        <v>0</v>
      </c>
      <c r="BM21" s="98">
        <f t="shared" si="19"/>
        <v>0</v>
      </c>
      <c r="BN21" s="98">
        <f t="shared" si="19"/>
        <v>0</v>
      </c>
      <c r="BO21" s="98">
        <f t="shared" si="19"/>
        <v>0</v>
      </c>
      <c r="BP21" s="98">
        <f t="shared" si="19"/>
        <v>0</v>
      </c>
      <c r="BQ21" s="98">
        <f t="shared" si="19"/>
        <v>0</v>
      </c>
      <c r="BR21" s="98">
        <f t="shared" si="19"/>
        <v>0</v>
      </c>
      <c r="BS21" s="98">
        <f t="shared" si="19"/>
        <v>0</v>
      </c>
      <c r="BT21" s="98">
        <f t="shared" si="19"/>
        <v>0</v>
      </c>
      <c r="BU21" s="98">
        <f t="shared" si="19"/>
        <v>0</v>
      </c>
      <c r="BV21" s="98">
        <f t="shared" si="20"/>
        <v>0</v>
      </c>
      <c r="BW21" s="98">
        <f t="shared" si="20"/>
        <v>0</v>
      </c>
      <c r="BX21" s="98">
        <f t="shared" si="20"/>
        <v>0</v>
      </c>
      <c r="BY21" s="98">
        <f t="shared" si="20"/>
        <v>0</v>
      </c>
      <c r="BZ21" s="98">
        <f t="shared" si="20"/>
        <v>0</v>
      </c>
      <c r="CA21" s="98">
        <f t="shared" si="20"/>
        <v>0</v>
      </c>
      <c r="CB21" s="98">
        <f t="shared" si="20"/>
        <v>0</v>
      </c>
      <c r="CC21" s="98">
        <f t="shared" si="20"/>
        <v>0</v>
      </c>
      <c r="CD21" s="98">
        <f t="shared" si="20"/>
        <v>0</v>
      </c>
      <c r="CE21" s="98">
        <f t="shared" si="20"/>
        <v>0</v>
      </c>
      <c r="CF21" s="98">
        <f t="shared" si="20"/>
        <v>0</v>
      </c>
      <c r="CG21" s="98">
        <f t="shared" si="20"/>
        <v>0</v>
      </c>
      <c r="CH21" s="98">
        <f t="shared" si="20"/>
        <v>0</v>
      </c>
      <c r="CI21" s="98">
        <f t="shared" si="20"/>
        <v>0</v>
      </c>
      <c r="CJ21" s="98">
        <f t="shared" si="20"/>
        <v>0</v>
      </c>
      <c r="CK21" s="98">
        <f t="shared" si="20"/>
        <v>0</v>
      </c>
      <c r="CL21" s="98">
        <f t="shared" si="20"/>
        <v>0</v>
      </c>
      <c r="CM21" s="98">
        <f t="shared" si="20"/>
        <v>0</v>
      </c>
      <c r="CN21" s="98">
        <f t="shared" si="20"/>
        <v>0</v>
      </c>
      <c r="CO21" s="98">
        <f t="shared" si="20"/>
        <v>0</v>
      </c>
      <c r="CP21" s="98">
        <f t="shared" si="20"/>
        <v>0</v>
      </c>
      <c r="CQ21" s="98">
        <f t="shared" si="20"/>
        <v>929900</v>
      </c>
      <c r="CR21" s="98">
        <f t="shared" si="20"/>
        <v>0</v>
      </c>
      <c r="CS21" s="98"/>
      <c r="CT21" s="98">
        <f t="shared" si="20"/>
        <v>743000</v>
      </c>
      <c r="CU21" s="98">
        <f t="shared" si="20"/>
        <v>699100</v>
      </c>
      <c r="CV21" s="98">
        <f t="shared" si="20"/>
        <v>1191600</v>
      </c>
      <c r="CW21" s="98">
        <f t="shared" si="20"/>
        <v>666800</v>
      </c>
      <c r="CX21" s="98">
        <f t="shared" si="20"/>
        <v>907300</v>
      </c>
      <c r="CY21" s="98">
        <f t="shared" si="20"/>
        <v>684300</v>
      </c>
      <c r="CZ21" s="98">
        <f t="shared" si="20"/>
        <v>1049200</v>
      </c>
      <c r="DA21" s="98">
        <f t="shared" si="20"/>
        <v>0</v>
      </c>
      <c r="DB21" s="98">
        <f t="shared" si="20"/>
        <v>0</v>
      </c>
      <c r="DC21" s="98">
        <f t="shared" si="20"/>
        <v>0</v>
      </c>
      <c r="DD21" s="98">
        <f t="shared" si="20"/>
        <v>0</v>
      </c>
      <c r="DE21" s="98">
        <f t="shared" si="20"/>
        <v>0</v>
      </c>
      <c r="DF21" s="98">
        <f t="shared" si="20"/>
        <v>0</v>
      </c>
      <c r="DG21" s="98">
        <f t="shared" si="20"/>
        <v>0</v>
      </c>
      <c r="DH21" s="98">
        <f t="shared" si="20"/>
        <v>0</v>
      </c>
      <c r="DI21" s="98">
        <f t="shared" si="20"/>
        <v>0</v>
      </c>
      <c r="DJ21" s="98">
        <f t="shared" si="20"/>
        <v>0</v>
      </c>
      <c r="DK21" s="98">
        <f t="shared" si="20"/>
        <v>0</v>
      </c>
      <c r="DL21" s="98">
        <f t="shared" si="20"/>
        <v>0</v>
      </c>
      <c r="DM21" s="98">
        <f t="shared" si="20"/>
        <v>0</v>
      </c>
      <c r="DN21" s="98">
        <f t="shared" si="20"/>
        <v>0</v>
      </c>
      <c r="DO21" s="98">
        <f t="shared" si="20"/>
        <v>0</v>
      </c>
      <c r="DP21" s="98">
        <f t="shared" si="20"/>
        <v>0</v>
      </c>
      <c r="DQ21" s="98">
        <f t="shared" si="20"/>
        <v>0</v>
      </c>
      <c r="DR21" s="98">
        <f t="shared" si="20"/>
        <v>0</v>
      </c>
      <c r="DS21" s="98">
        <f t="shared" si="20"/>
        <v>0</v>
      </c>
      <c r="DT21" s="98">
        <f t="shared" si="20"/>
        <v>0</v>
      </c>
      <c r="DU21" s="98">
        <f t="shared" si="20"/>
        <v>0</v>
      </c>
      <c r="DV21" s="98">
        <f t="shared" si="20"/>
        <v>0</v>
      </c>
      <c r="DW21" s="98">
        <f t="shared" si="20"/>
        <v>0</v>
      </c>
      <c r="DX21" s="98">
        <f t="shared" si="20"/>
        <v>0</v>
      </c>
      <c r="DY21" s="98">
        <f t="shared" si="20"/>
        <v>0</v>
      </c>
      <c r="DZ21" s="98">
        <f t="shared" si="20"/>
        <v>0</v>
      </c>
      <c r="EA21" s="98">
        <f t="shared" si="20"/>
        <v>0</v>
      </c>
      <c r="EB21" s="98">
        <f t="shared" si="20"/>
        <v>0</v>
      </c>
      <c r="EC21" s="98">
        <f t="shared" si="20"/>
        <v>0</v>
      </c>
      <c r="ED21" s="98">
        <f t="shared" si="20"/>
        <v>0</v>
      </c>
      <c r="EE21" s="98">
        <f t="shared" si="20"/>
        <v>0</v>
      </c>
      <c r="EF21" s="98">
        <f t="shared" si="20"/>
        <v>0</v>
      </c>
      <c r="EG21" s="98">
        <f t="shared" si="20"/>
        <v>0</v>
      </c>
      <c r="EH21" s="98">
        <f t="shared" si="20"/>
        <v>0</v>
      </c>
      <c r="EI21" s="98">
        <f t="shared" si="21"/>
        <v>0</v>
      </c>
      <c r="EJ21" s="98">
        <f t="shared" si="21"/>
        <v>0</v>
      </c>
      <c r="EK21" s="98">
        <f t="shared" si="21"/>
        <v>0</v>
      </c>
      <c r="EL21" s="98">
        <f t="shared" si="21"/>
        <v>0</v>
      </c>
      <c r="EM21" s="98">
        <f t="shared" si="21"/>
        <v>0</v>
      </c>
      <c r="EN21" s="98">
        <f t="shared" si="21"/>
        <v>0</v>
      </c>
      <c r="EO21" s="98">
        <f t="shared" si="21"/>
        <v>0</v>
      </c>
      <c r="EP21" s="98">
        <f t="shared" si="21"/>
        <v>0</v>
      </c>
      <c r="EQ21" s="98">
        <f t="shared" si="21"/>
        <v>0</v>
      </c>
      <c r="ER21" s="98">
        <f t="shared" si="21"/>
        <v>0</v>
      </c>
      <c r="ES21" s="98">
        <f t="shared" si="21"/>
        <v>0</v>
      </c>
      <c r="ET21" s="98">
        <f t="shared" si="21"/>
        <v>0</v>
      </c>
      <c r="EU21" s="98">
        <f t="shared" si="21"/>
        <v>0</v>
      </c>
      <c r="EV21" s="98">
        <f t="shared" si="21"/>
        <v>0</v>
      </c>
      <c r="EW21" s="98">
        <f t="shared" si="21"/>
        <v>0</v>
      </c>
      <c r="EX21" s="98">
        <f t="shared" si="21"/>
        <v>0</v>
      </c>
      <c r="EY21" s="98">
        <f t="shared" si="21"/>
        <v>0</v>
      </c>
      <c r="EZ21" s="98">
        <f t="shared" si="21"/>
        <v>0</v>
      </c>
      <c r="FA21" s="98">
        <f t="shared" si="21"/>
        <v>0</v>
      </c>
      <c r="FB21" s="98">
        <f t="shared" si="21"/>
        <v>0</v>
      </c>
      <c r="FC21" s="98">
        <f t="shared" si="21"/>
        <v>0</v>
      </c>
      <c r="FD21" s="98">
        <f t="shared" si="21"/>
        <v>0</v>
      </c>
      <c r="FE21" s="98">
        <f t="shared" si="21"/>
        <v>0</v>
      </c>
      <c r="FF21" s="98">
        <f t="shared" si="21"/>
        <v>0</v>
      </c>
      <c r="FG21" s="98">
        <f t="shared" si="21"/>
        <v>0</v>
      </c>
      <c r="FH21" s="98">
        <f t="shared" si="21"/>
        <v>0</v>
      </c>
    </row>
    <row r="22" spans="1:164" s="99" customFormat="1" hidden="1" x14ac:dyDescent="0.85">
      <c r="A22" s="50" t="s">
        <v>208</v>
      </c>
      <c r="B22" s="50"/>
      <c r="C22" s="50"/>
      <c r="D22" s="103"/>
      <c r="E22" s="103"/>
      <c r="F22" s="103"/>
      <c r="G22" s="103"/>
      <c r="H22" s="55">
        <f t="shared" si="6"/>
        <v>0</v>
      </c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</row>
    <row r="23" spans="1:164" s="99" customFormat="1" x14ac:dyDescent="0.85">
      <c r="A23" s="95" t="s">
        <v>209</v>
      </c>
      <c r="B23" s="95"/>
      <c r="C23" s="95"/>
      <c r="D23" s="96"/>
      <c r="E23" s="96"/>
      <c r="F23" s="96"/>
      <c r="G23" s="96"/>
      <c r="H23" s="97">
        <f>SUM(I23:FH23)</f>
        <v>24731200</v>
      </c>
      <c r="I23" s="98">
        <f>SUM(I17:I22)</f>
        <v>100000</v>
      </c>
      <c r="J23" s="98">
        <f t="shared" ref="J23:BU23" si="22">SUM(J17:J22)</f>
        <v>54400</v>
      </c>
      <c r="K23" s="98">
        <f t="shared" si="22"/>
        <v>213500</v>
      </c>
      <c r="L23" s="98">
        <f t="shared" si="22"/>
        <v>27800</v>
      </c>
      <c r="M23" s="98">
        <f t="shared" si="22"/>
        <v>139000</v>
      </c>
      <c r="N23" s="98">
        <f t="shared" si="22"/>
        <v>48900</v>
      </c>
      <c r="O23" s="98">
        <f t="shared" si="22"/>
        <v>258400</v>
      </c>
      <c r="P23" s="98">
        <f t="shared" si="22"/>
        <v>299200</v>
      </c>
      <c r="Q23" s="98">
        <f t="shared" si="22"/>
        <v>35100</v>
      </c>
      <c r="R23" s="98">
        <f t="shared" si="22"/>
        <v>676400</v>
      </c>
      <c r="S23" s="98">
        <f t="shared" si="22"/>
        <v>100000</v>
      </c>
      <c r="T23" s="98">
        <f t="shared" si="22"/>
        <v>38500</v>
      </c>
      <c r="U23" s="98">
        <f t="shared" si="22"/>
        <v>154400</v>
      </c>
      <c r="V23" s="98">
        <f t="shared" si="22"/>
        <v>72000</v>
      </c>
      <c r="W23" s="98">
        <f t="shared" si="22"/>
        <v>583900</v>
      </c>
      <c r="X23" s="98">
        <f t="shared" si="22"/>
        <v>130600</v>
      </c>
      <c r="Y23" s="98">
        <f t="shared" si="22"/>
        <v>94700</v>
      </c>
      <c r="Z23" s="98">
        <f t="shared" si="22"/>
        <v>47800</v>
      </c>
      <c r="AA23" s="98">
        <f t="shared" si="22"/>
        <v>57800</v>
      </c>
      <c r="AB23" s="98">
        <f t="shared" si="22"/>
        <v>187200</v>
      </c>
      <c r="AC23" s="98">
        <f t="shared" si="22"/>
        <v>120000</v>
      </c>
      <c r="AD23" s="98">
        <f t="shared" si="22"/>
        <v>207200</v>
      </c>
      <c r="AE23" s="98">
        <f t="shared" si="22"/>
        <v>847400</v>
      </c>
      <c r="AF23" s="98">
        <f t="shared" si="22"/>
        <v>277400</v>
      </c>
      <c r="AG23" s="98">
        <f t="shared" si="22"/>
        <v>190700</v>
      </c>
      <c r="AH23" s="98">
        <f t="shared" si="22"/>
        <v>361400</v>
      </c>
      <c r="AI23" s="98">
        <f t="shared" si="22"/>
        <v>1103800</v>
      </c>
      <c r="AJ23" s="98">
        <f t="shared" si="22"/>
        <v>321700</v>
      </c>
      <c r="AK23" s="98">
        <f t="shared" si="22"/>
        <v>194400</v>
      </c>
      <c r="AL23" s="98">
        <f t="shared" si="22"/>
        <v>120000</v>
      </c>
      <c r="AM23" s="98">
        <f t="shared" si="22"/>
        <v>208400</v>
      </c>
      <c r="AN23" s="98">
        <f t="shared" si="22"/>
        <v>257400</v>
      </c>
      <c r="AO23" s="98">
        <f t="shared" si="22"/>
        <v>277200</v>
      </c>
      <c r="AP23" s="98">
        <f t="shared" si="22"/>
        <v>289100</v>
      </c>
      <c r="AQ23" s="98">
        <f t="shared" si="22"/>
        <v>162000</v>
      </c>
      <c r="AR23" s="98">
        <f t="shared" si="22"/>
        <v>94200</v>
      </c>
      <c r="AS23" s="98">
        <f t="shared" si="22"/>
        <v>151400</v>
      </c>
      <c r="AT23" s="98">
        <f t="shared" si="22"/>
        <v>881800</v>
      </c>
      <c r="AU23" s="98">
        <f t="shared" si="22"/>
        <v>147800</v>
      </c>
      <c r="AV23" s="98">
        <f t="shared" si="22"/>
        <v>232400</v>
      </c>
      <c r="AW23" s="98">
        <f t="shared" si="22"/>
        <v>138500</v>
      </c>
      <c r="AX23" s="98">
        <f t="shared" si="22"/>
        <v>217500</v>
      </c>
      <c r="AY23" s="98">
        <f t="shared" si="22"/>
        <v>100000</v>
      </c>
      <c r="AZ23" s="98">
        <f t="shared" si="22"/>
        <v>837800</v>
      </c>
      <c r="BA23" s="98">
        <f t="shared" si="22"/>
        <v>213700</v>
      </c>
      <c r="BB23" s="98">
        <f t="shared" si="22"/>
        <v>143600</v>
      </c>
      <c r="BC23" s="98">
        <f t="shared" si="22"/>
        <v>146400</v>
      </c>
      <c r="BD23" s="98">
        <f t="shared" si="22"/>
        <v>143400</v>
      </c>
      <c r="BE23" s="98">
        <f t="shared" si="22"/>
        <v>102400</v>
      </c>
      <c r="BF23" s="98">
        <f t="shared" si="22"/>
        <v>127200</v>
      </c>
      <c r="BG23" s="98">
        <f t="shared" si="22"/>
        <v>127300</v>
      </c>
      <c r="BH23" s="98">
        <f t="shared" si="22"/>
        <v>100000</v>
      </c>
      <c r="BI23" s="98">
        <f t="shared" si="22"/>
        <v>149900</v>
      </c>
      <c r="BJ23" s="98">
        <f t="shared" si="22"/>
        <v>55500</v>
      </c>
      <c r="BK23" s="98">
        <f t="shared" si="22"/>
        <v>250100</v>
      </c>
      <c r="BL23" s="98">
        <f t="shared" si="22"/>
        <v>283700</v>
      </c>
      <c r="BM23" s="98">
        <f t="shared" si="22"/>
        <v>292200</v>
      </c>
      <c r="BN23" s="98">
        <f t="shared" si="22"/>
        <v>61100</v>
      </c>
      <c r="BO23" s="98">
        <f t="shared" si="22"/>
        <v>64900</v>
      </c>
      <c r="BP23" s="98">
        <f t="shared" si="22"/>
        <v>87100</v>
      </c>
      <c r="BQ23" s="98">
        <f t="shared" si="22"/>
        <v>184400</v>
      </c>
      <c r="BR23" s="98">
        <f t="shared" si="22"/>
        <v>100000</v>
      </c>
      <c r="BS23" s="98">
        <f t="shared" si="22"/>
        <v>154000</v>
      </c>
      <c r="BT23" s="98">
        <f t="shared" si="22"/>
        <v>593600</v>
      </c>
      <c r="BU23" s="98">
        <f t="shared" si="22"/>
        <v>30700</v>
      </c>
      <c r="BV23" s="98">
        <f t="shared" ref="BV23:EH23" si="23">SUM(BV17:BV22)</f>
        <v>143500</v>
      </c>
      <c r="BW23" s="98">
        <f t="shared" si="23"/>
        <v>138000</v>
      </c>
      <c r="BX23" s="98">
        <f t="shared" si="23"/>
        <v>113600</v>
      </c>
      <c r="BY23" s="98">
        <f t="shared" si="23"/>
        <v>19400</v>
      </c>
      <c r="BZ23" s="98">
        <f t="shared" si="23"/>
        <v>334300</v>
      </c>
      <c r="CA23" s="98">
        <f t="shared" si="23"/>
        <v>120000</v>
      </c>
      <c r="CB23" s="98">
        <f t="shared" si="23"/>
        <v>48500</v>
      </c>
      <c r="CC23" s="98">
        <f t="shared" si="23"/>
        <v>48400</v>
      </c>
      <c r="CD23" s="98">
        <f t="shared" si="23"/>
        <v>201900</v>
      </c>
      <c r="CE23" s="98">
        <f t="shared" si="23"/>
        <v>33600</v>
      </c>
      <c r="CF23" s="98">
        <f t="shared" si="23"/>
        <v>69300</v>
      </c>
      <c r="CG23" s="98">
        <f t="shared" si="23"/>
        <v>52700</v>
      </c>
      <c r="CH23" s="98">
        <f t="shared" si="23"/>
        <v>146700</v>
      </c>
      <c r="CI23" s="98">
        <f t="shared" si="23"/>
        <v>41600</v>
      </c>
      <c r="CJ23" s="98">
        <f t="shared" si="23"/>
        <v>210500</v>
      </c>
      <c r="CK23" s="98">
        <f t="shared" si="23"/>
        <v>80000</v>
      </c>
      <c r="CL23" s="98">
        <f t="shared" si="23"/>
        <v>53700</v>
      </c>
      <c r="CM23" s="98">
        <f t="shared" si="23"/>
        <v>51900</v>
      </c>
      <c r="CN23" s="98">
        <f t="shared" si="23"/>
        <v>133400</v>
      </c>
      <c r="CO23" s="98">
        <f t="shared" si="23"/>
        <v>162800</v>
      </c>
      <c r="CP23" s="98">
        <f t="shared" si="23"/>
        <v>85900</v>
      </c>
      <c r="CQ23" s="98">
        <f t="shared" si="23"/>
        <v>929900</v>
      </c>
      <c r="CR23" s="98">
        <f t="shared" si="23"/>
        <v>0</v>
      </c>
      <c r="CS23" s="98"/>
      <c r="CT23" s="98">
        <f t="shared" si="23"/>
        <v>743000</v>
      </c>
      <c r="CU23" s="98">
        <f t="shared" si="23"/>
        <v>699100</v>
      </c>
      <c r="CV23" s="98">
        <f t="shared" si="23"/>
        <v>1191600</v>
      </c>
      <c r="CW23" s="98">
        <f t="shared" si="23"/>
        <v>666800</v>
      </c>
      <c r="CX23" s="98">
        <f t="shared" si="23"/>
        <v>907300</v>
      </c>
      <c r="CY23" s="98">
        <f t="shared" si="23"/>
        <v>684300</v>
      </c>
      <c r="CZ23" s="98">
        <f t="shared" si="23"/>
        <v>1049200</v>
      </c>
      <c r="DA23" s="98">
        <f t="shared" si="23"/>
        <v>0</v>
      </c>
      <c r="DB23" s="98">
        <f t="shared" si="23"/>
        <v>0</v>
      </c>
      <c r="DC23" s="98">
        <f t="shared" si="23"/>
        <v>520000</v>
      </c>
      <c r="DD23" s="98">
        <f t="shared" si="23"/>
        <v>530000</v>
      </c>
      <c r="DE23" s="98">
        <f t="shared" si="23"/>
        <v>0</v>
      </c>
      <c r="DF23" s="98">
        <f t="shared" si="23"/>
        <v>0</v>
      </c>
      <c r="DG23" s="98">
        <f t="shared" si="23"/>
        <v>50000</v>
      </c>
      <c r="DH23" s="98">
        <f t="shared" si="23"/>
        <v>0</v>
      </c>
      <c r="DI23" s="98">
        <f t="shared" si="23"/>
        <v>0</v>
      </c>
      <c r="DJ23" s="98">
        <f t="shared" si="23"/>
        <v>0</v>
      </c>
      <c r="DK23" s="98">
        <f t="shared" si="23"/>
        <v>0</v>
      </c>
      <c r="DL23" s="98">
        <f t="shared" si="23"/>
        <v>0</v>
      </c>
      <c r="DM23" s="98">
        <f t="shared" si="23"/>
        <v>0</v>
      </c>
      <c r="DN23" s="98">
        <f t="shared" si="23"/>
        <v>0</v>
      </c>
      <c r="DO23" s="98">
        <f t="shared" si="23"/>
        <v>0</v>
      </c>
      <c r="DP23" s="98">
        <f t="shared" si="23"/>
        <v>0</v>
      </c>
      <c r="DQ23" s="98">
        <f t="shared" si="23"/>
        <v>0</v>
      </c>
      <c r="DR23" s="98">
        <f t="shared" si="23"/>
        <v>0</v>
      </c>
      <c r="DS23" s="98">
        <f t="shared" si="23"/>
        <v>0</v>
      </c>
      <c r="DT23" s="98">
        <f t="shared" si="23"/>
        <v>0</v>
      </c>
      <c r="DU23" s="98">
        <f t="shared" si="23"/>
        <v>0</v>
      </c>
      <c r="DV23" s="98">
        <f t="shared" si="23"/>
        <v>0</v>
      </c>
      <c r="DW23" s="98">
        <f t="shared" si="23"/>
        <v>0</v>
      </c>
      <c r="DX23" s="98">
        <f t="shared" si="23"/>
        <v>0</v>
      </c>
      <c r="DY23" s="98">
        <f t="shared" si="23"/>
        <v>0</v>
      </c>
      <c r="DZ23" s="98">
        <f t="shared" si="23"/>
        <v>0</v>
      </c>
      <c r="EA23" s="98">
        <f t="shared" si="23"/>
        <v>0</v>
      </c>
      <c r="EB23" s="98">
        <f t="shared" si="23"/>
        <v>0</v>
      </c>
      <c r="EC23" s="98">
        <f t="shared" si="23"/>
        <v>0</v>
      </c>
      <c r="ED23" s="98">
        <f t="shared" si="23"/>
        <v>0</v>
      </c>
      <c r="EE23" s="98">
        <f t="shared" si="23"/>
        <v>0</v>
      </c>
      <c r="EF23" s="98">
        <f t="shared" si="23"/>
        <v>0</v>
      </c>
      <c r="EG23" s="98">
        <f t="shared" si="23"/>
        <v>0</v>
      </c>
      <c r="EH23" s="98">
        <f t="shared" si="23"/>
        <v>0</v>
      </c>
      <c r="EI23" s="98">
        <f t="shared" ref="EI23:FH23" si="24">SUM(EI17:EI22)</f>
        <v>0</v>
      </c>
      <c r="EJ23" s="98">
        <f t="shared" si="24"/>
        <v>0</v>
      </c>
      <c r="EK23" s="98">
        <f t="shared" si="24"/>
        <v>0</v>
      </c>
      <c r="EL23" s="98">
        <f t="shared" si="24"/>
        <v>0</v>
      </c>
      <c r="EM23" s="98">
        <f t="shared" si="24"/>
        <v>0</v>
      </c>
      <c r="EN23" s="98">
        <f t="shared" si="24"/>
        <v>0</v>
      </c>
      <c r="EO23" s="98">
        <f t="shared" si="24"/>
        <v>0</v>
      </c>
      <c r="EP23" s="98">
        <f t="shared" si="24"/>
        <v>0</v>
      </c>
      <c r="EQ23" s="98">
        <f t="shared" si="24"/>
        <v>0</v>
      </c>
      <c r="ER23" s="98">
        <f t="shared" si="24"/>
        <v>0</v>
      </c>
      <c r="ES23" s="98">
        <f t="shared" si="24"/>
        <v>0</v>
      </c>
      <c r="ET23" s="98">
        <f t="shared" si="24"/>
        <v>0</v>
      </c>
      <c r="EU23" s="98">
        <f t="shared" si="24"/>
        <v>0</v>
      </c>
      <c r="EV23" s="98">
        <f t="shared" si="24"/>
        <v>0</v>
      </c>
      <c r="EW23" s="98">
        <f t="shared" si="24"/>
        <v>0</v>
      </c>
      <c r="EX23" s="98">
        <f t="shared" si="24"/>
        <v>0</v>
      </c>
      <c r="EY23" s="98">
        <f t="shared" si="24"/>
        <v>0</v>
      </c>
      <c r="EZ23" s="98">
        <f t="shared" si="24"/>
        <v>0</v>
      </c>
      <c r="FA23" s="98">
        <f t="shared" si="24"/>
        <v>0</v>
      </c>
      <c r="FB23" s="98">
        <f t="shared" si="24"/>
        <v>0</v>
      </c>
      <c r="FC23" s="98">
        <f t="shared" si="24"/>
        <v>0</v>
      </c>
      <c r="FD23" s="98">
        <f t="shared" si="24"/>
        <v>0</v>
      </c>
      <c r="FE23" s="98">
        <f t="shared" si="24"/>
        <v>0</v>
      </c>
      <c r="FF23" s="98">
        <f t="shared" si="24"/>
        <v>0</v>
      </c>
      <c r="FG23" s="98">
        <f t="shared" si="24"/>
        <v>0</v>
      </c>
      <c r="FH23" s="98">
        <f t="shared" si="24"/>
        <v>0</v>
      </c>
    </row>
    <row r="24" spans="1:164" x14ac:dyDescent="0.85">
      <c r="A24" s="19"/>
      <c r="B24" s="19"/>
      <c r="C24" s="19"/>
      <c r="D24" s="47"/>
      <c r="E24" s="47"/>
      <c r="F24" s="47"/>
      <c r="G24" s="47"/>
      <c r="H24" s="104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</row>
    <row r="25" spans="1:164" x14ac:dyDescent="0.85">
      <c r="B25" s="19"/>
      <c r="C25" s="19"/>
      <c r="D25" s="54" t="s">
        <v>216</v>
      </c>
      <c r="E25" s="47"/>
      <c r="F25" s="47"/>
      <c r="G25" s="47"/>
      <c r="H25" s="104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</row>
    <row r="26" spans="1:164" x14ac:dyDescent="0.85">
      <c r="A26" s="54"/>
      <c r="B26" s="19"/>
      <c r="C26" s="19"/>
      <c r="D26" s="281" t="s">
        <v>210</v>
      </c>
      <c r="E26" s="282"/>
      <c r="F26" s="283"/>
      <c r="G26" s="105" t="s">
        <v>211</v>
      </c>
      <c r="H26" s="106">
        <f>SUM(I26:DG26)</f>
        <v>1763600</v>
      </c>
      <c r="I26" s="107">
        <f>SUM(I7/4)</f>
        <v>0</v>
      </c>
      <c r="J26" s="107">
        <f t="shared" ref="J26:BU26" si="25">SUM(J7/4)</f>
        <v>0</v>
      </c>
      <c r="K26" s="107">
        <f t="shared" si="25"/>
        <v>40800</v>
      </c>
      <c r="L26" s="107">
        <f t="shared" si="25"/>
        <v>0</v>
      </c>
      <c r="M26" s="107">
        <f t="shared" si="25"/>
        <v>24000</v>
      </c>
      <c r="N26" s="107">
        <f t="shared" si="25"/>
        <v>0</v>
      </c>
      <c r="O26" s="107">
        <f t="shared" si="25"/>
        <v>40800</v>
      </c>
      <c r="P26" s="107">
        <f t="shared" si="25"/>
        <v>60000</v>
      </c>
      <c r="Q26" s="107">
        <f t="shared" si="25"/>
        <v>0</v>
      </c>
      <c r="R26" s="107">
        <f t="shared" si="25"/>
        <v>40800</v>
      </c>
      <c r="S26" s="107">
        <f t="shared" si="25"/>
        <v>0</v>
      </c>
      <c r="T26" s="107">
        <f t="shared" si="25"/>
        <v>0</v>
      </c>
      <c r="U26" s="107">
        <f t="shared" si="25"/>
        <v>21600</v>
      </c>
      <c r="V26" s="107">
        <f t="shared" si="25"/>
        <v>0</v>
      </c>
      <c r="W26" s="107">
        <f t="shared" si="25"/>
        <v>19200</v>
      </c>
      <c r="X26" s="107">
        <f t="shared" si="25"/>
        <v>21600</v>
      </c>
      <c r="Y26" s="107">
        <f t="shared" si="25"/>
        <v>9600</v>
      </c>
      <c r="Z26" s="107">
        <f t="shared" si="25"/>
        <v>0</v>
      </c>
      <c r="AA26" s="107">
        <f t="shared" si="25"/>
        <v>9600</v>
      </c>
      <c r="AB26" s="107">
        <f t="shared" si="25"/>
        <v>36000</v>
      </c>
      <c r="AC26" s="107">
        <f t="shared" si="25"/>
        <v>0</v>
      </c>
      <c r="AD26" s="107">
        <f t="shared" si="25"/>
        <v>24000</v>
      </c>
      <c r="AE26" s="107">
        <f t="shared" si="25"/>
        <v>48000</v>
      </c>
      <c r="AF26" s="107">
        <f t="shared" si="25"/>
        <v>36000</v>
      </c>
      <c r="AG26" s="107">
        <f t="shared" si="25"/>
        <v>33600</v>
      </c>
      <c r="AH26" s="107">
        <f t="shared" si="25"/>
        <v>60000</v>
      </c>
      <c r="AI26" s="107">
        <f t="shared" si="25"/>
        <v>132000</v>
      </c>
      <c r="AJ26" s="107">
        <f t="shared" si="25"/>
        <v>36000</v>
      </c>
      <c r="AK26" s="107">
        <f t="shared" si="25"/>
        <v>36000</v>
      </c>
      <c r="AL26" s="107">
        <f t="shared" si="25"/>
        <v>0</v>
      </c>
      <c r="AM26" s="107">
        <f t="shared" si="25"/>
        <v>28800</v>
      </c>
      <c r="AN26" s="107">
        <f t="shared" si="25"/>
        <v>36000</v>
      </c>
      <c r="AO26" s="107">
        <f t="shared" si="25"/>
        <v>36000</v>
      </c>
      <c r="AP26" s="107">
        <f t="shared" si="25"/>
        <v>48000</v>
      </c>
      <c r="AQ26" s="107">
        <f t="shared" si="25"/>
        <v>16800</v>
      </c>
      <c r="AR26" s="107">
        <f t="shared" si="25"/>
        <v>9600</v>
      </c>
      <c r="AS26" s="107">
        <f t="shared" si="25"/>
        <v>12000</v>
      </c>
      <c r="AT26" s="107">
        <f t="shared" si="25"/>
        <v>57200</v>
      </c>
      <c r="AU26" s="107">
        <f t="shared" si="25"/>
        <v>26400</v>
      </c>
      <c r="AV26" s="107">
        <f t="shared" si="25"/>
        <v>36000</v>
      </c>
      <c r="AW26" s="107">
        <f t="shared" si="25"/>
        <v>12000</v>
      </c>
      <c r="AX26" s="107">
        <f t="shared" si="25"/>
        <v>12000</v>
      </c>
      <c r="AY26" s="107">
        <f t="shared" si="25"/>
        <v>0</v>
      </c>
      <c r="AZ26" s="107">
        <f t="shared" si="25"/>
        <v>55200</v>
      </c>
      <c r="BA26" s="107">
        <f t="shared" si="25"/>
        <v>24000</v>
      </c>
      <c r="BB26" s="107">
        <f t="shared" si="25"/>
        <v>21600</v>
      </c>
      <c r="BC26" s="107">
        <f t="shared" si="25"/>
        <v>21600</v>
      </c>
      <c r="BD26" s="107">
        <f t="shared" si="25"/>
        <v>21600</v>
      </c>
      <c r="BE26" s="107">
        <f t="shared" si="25"/>
        <v>16800</v>
      </c>
      <c r="BF26" s="107">
        <f t="shared" si="25"/>
        <v>16800</v>
      </c>
      <c r="BG26" s="107">
        <f t="shared" si="25"/>
        <v>16800</v>
      </c>
      <c r="BH26" s="107">
        <f t="shared" si="25"/>
        <v>0</v>
      </c>
      <c r="BI26" s="107">
        <f t="shared" si="25"/>
        <v>19200</v>
      </c>
      <c r="BJ26" s="107">
        <f t="shared" si="25"/>
        <v>0</v>
      </c>
      <c r="BK26" s="107">
        <f t="shared" si="25"/>
        <v>36000</v>
      </c>
      <c r="BL26" s="107">
        <f t="shared" si="25"/>
        <v>48000</v>
      </c>
      <c r="BM26" s="107">
        <f t="shared" si="25"/>
        <v>48000</v>
      </c>
      <c r="BN26" s="107">
        <f t="shared" si="25"/>
        <v>0</v>
      </c>
      <c r="BO26" s="107">
        <f t="shared" si="25"/>
        <v>0</v>
      </c>
      <c r="BP26" s="107">
        <f t="shared" si="25"/>
        <v>9600</v>
      </c>
      <c r="BQ26" s="107">
        <f t="shared" si="25"/>
        <v>31200</v>
      </c>
      <c r="BR26" s="107">
        <f t="shared" si="25"/>
        <v>0</v>
      </c>
      <c r="BS26" s="107">
        <f t="shared" si="25"/>
        <v>21600</v>
      </c>
      <c r="BT26" s="107">
        <f t="shared" si="25"/>
        <v>19200</v>
      </c>
      <c r="BU26" s="107">
        <f t="shared" si="25"/>
        <v>0</v>
      </c>
      <c r="BV26" s="107">
        <f t="shared" ref="BV26:EH26" si="26">SUM(BV7/4)</f>
        <v>21600</v>
      </c>
      <c r="BW26" s="107">
        <f t="shared" si="26"/>
        <v>21600</v>
      </c>
      <c r="BX26" s="107">
        <f t="shared" si="26"/>
        <v>21600</v>
      </c>
      <c r="BY26" s="107">
        <f t="shared" si="26"/>
        <v>0</v>
      </c>
      <c r="BZ26" s="107">
        <f t="shared" si="26"/>
        <v>60000</v>
      </c>
      <c r="CA26" s="107">
        <f t="shared" si="26"/>
        <v>0</v>
      </c>
      <c r="CB26" s="107">
        <f t="shared" si="26"/>
        <v>0</v>
      </c>
      <c r="CC26" s="107">
        <f t="shared" si="26"/>
        <v>0</v>
      </c>
      <c r="CD26" s="107">
        <f t="shared" si="26"/>
        <v>28800</v>
      </c>
      <c r="CE26" s="107">
        <f t="shared" si="26"/>
        <v>0</v>
      </c>
      <c r="CF26" s="107">
        <f t="shared" si="26"/>
        <v>12000</v>
      </c>
      <c r="CG26" s="107">
        <f t="shared" si="26"/>
        <v>4800</v>
      </c>
      <c r="CH26" s="107">
        <f t="shared" si="26"/>
        <v>21600</v>
      </c>
      <c r="CI26" s="107">
        <f t="shared" si="26"/>
        <v>0</v>
      </c>
      <c r="CJ26" s="107">
        <f t="shared" si="26"/>
        <v>28800</v>
      </c>
      <c r="CK26" s="107">
        <f t="shared" si="26"/>
        <v>0</v>
      </c>
      <c r="CL26" s="107">
        <f t="shared" si="26"/>
        <v>0</v>
      </c>
      <c r="CM26" s="107">
        <f t="shared" si="26"/>
        <v>0</v>
      </c>
      <c r="CN26" s="107">
        <f t="shared" si="26"/>
        <v>21600</v>
      </c>
      <c r="CO26" s="107">
        <f t="shared" si="26"/>
        <v>21600</v>
      </c>
      <c r="CP26" s="107">
        <f t="shared" si="26"/>
        <v>12000</v>
      </c>
      <c r="CQ26" s="107">
        <f t="shared" si="26"/>
        <v>0</v>
      </c>
      <c r="CR26" s="107">
        <f t="shared" si="26"/>
        <v>0</v>
      </c>
      <c r="CS26" s="107"/>
      <c r="CT26" s="107">
        <f t="shared" si="26"/>
        <v>0</v>
      </c>
      <c r="CU26" s="107">
        <f t="shared" si="26"/>
        <v>0</v>
      </c>
      <c r="CV26" s="107">
        <f t="shared" si="26"/>
        <v>0</v>
      </c>
      <c r="CW26" s="107">
        <f t="shared" si="26"/>
        <v>0</v>
      </c>
      <c r="CX26" s="107">
        <f t="shared" si="26"/>
        <v>0</v>
      </c>
      <c r="CY26" s="107">
        <f t="shared" si="26"/>
        <v>0</v>
      </c>
      <c r="CZ26" s="107">
        <f t="shared" si="26"/>
        <v>0</v>
      </c>
      <c r="DA26" s="107">
        <f t="shared" si="26"/>
        <v>0</v>
      </c>
      <c r="DB26" s="107">
        <f t="shared" si="26"/>
        <v>0</v>
      </c>
      <c r="DC26" s="107">
        <f t="shared" si="26"/>
        <v>0</v>
      </c>
      <c r="DD26" s="107">
        <f t="shared" si="26"/>
        <v>0</v>
      </c>
      <c r="DE26" s="107">
        <f t="shared" si="26"/>
        <v>0</v>
      </c>
      <c r="DF26" s="107">
        <f t="shared" si="26"/>
        <v>0</v>
      </c>
      <c r="DG26" s="107">
        <f t="shared" si="26"/>
        <v>0</v>
      </c>
      <c r="DH26" s="107">
        <f t="shared" si="26"/>
        <v>0</v>
      </c>
      <c r="DI26" s="107">
        <f t="shared" si="26"/>
        <v>0</v>
      </c>
      <c r="DJ26" s="107">
        <f t="shared" si="26"/>
        <v>0</v>
      </c>
      <c r="DK26" s="107">
        <f t="shared" si="26"/>
        <v>0</v>
      </c>
      <c r="DL26" s="107">
        <f t="shared" si="26"/>
        <v>0</v>
      </c>
      <c r="DM26" s="107">
        <f t="shared" si="26"/>
        <v>0</v>
      </c>
      <c r="DN26" s="107">
        <f t="shared" si="26"/>
        <v>0</v>
      </c>
      <c r="DO26" s="107">
        <f t="shared" si="26"/>
        <v>0</v>
      </c>
      <c r="DP26" s="107">
        <f t="shared" si="26"/>
        <v>0</v>
      </c>
      <c r="DQ26" s="107">
        <f t="shared" si="26"/>
        <v>0</v>
      </c>
      <c r="DR26" s="107">
        <f t="shared" si="26"/>
        <v>0</v>
      </c>
      <c r="DS26" s="107">
        <f t="shared" si="26"/>
        <v>0</v>
      </c>
      <c r="DT26" s="107">
        <f t="shared" si="26"/>
        <v>0</v>
      </c>
      <c r="DU26" s="107">
        <f t="shared" si="26"/>
        <v>0</v>
      </c>
      <c r="DV26" s="107">
        <f t="shared" si="26"/>
        <v>0</v>
      </c>
      <c r="DW26" s="107">
        <f t="shared" si="26"/>
        <v>0</v>
      </c>
      <c r="DX26" s="107">
        <f t="shared" si="26"/>
        <v>0</v>
      </c>
      <c r="DY26" s="107">
        <f t="shared" si="26"/>
        <v>0</v>
      </c>
      <c r="DZ26" s="107">
        <f t="shared" si="26"/>
        <v>0</v>
      </c>
      <c r="EA26" s="107">
        <f t="shared" si="26"/>
        <v>0</v>
      </c>
      <c r="EB26" s="107">
        <f t="shared" si="26"/>
        <v>0</v>
      </c>
      <c r="EC26" s="107">
        <f t="shared" si="26"/>
        <v>0</v>
      </c>
      <c r="ED26" s="107">
        <f t="shared" si="26"/>
        <v>0</v>
      </c>
      <c r="EE26" s="107">
        <f t="shared" si="26"/>
        <v>0</v>
      </c>
      <c r="EF26" s="107">
        <f t="shared" si="26"/>
        <v>0</v>
      </c>
      <c r="EG26" s="107">
        <f t="shared" si="26"/>
        <v>0</v>
      </c>
      <c r="EH26" s="107">
        <f t="shared" si="26"/>
        <v>0</v>
      </c>
      <c r="EI26" s="107">
        <f t="shared" ref="EI26:FH26" si="27">SUM(EI7/4)</f>
        <v>0</v>
      </c>
      <c r="EJ26" s="107">
        <f t="shared" si="27"/>
        <v>0</v>
      </c>
      <c r="EK26" s="107">
        <f t="shared" si="27"/>
        <v>0</v>
      </c>
      <c r="EL26" s="107">
        <f t="shared" si="27"/>
        <v>0</v>
      </c>
      <c r="EM26" s="107">
        <f t="shared" si="27"/>
        <v>0</v>
      </c>
      <c r="EN26" s="107">
        <f t="shared" si="27"/>
        <v>0</v>
      </c>
      <c r="EO26" s="107">
        <f t="shared" si="27"/>
        <v>0</v>
      </c>
      <c r="EP26" s="107">
        <f t="shared" si="27"/>
        <v>0</v>
      </c>
      <c r="EQ26" s="107">
        <f t="shared" si="27"/>
        <v>0</v>
      </c>
      <c r="ER26" s="107">
        <f t="shared" si="27"/>
        <v>0</v>
      </c>
      <c r="ES26" s="107">
        <f t="shared" si="27"/>
        <v>0</v>
      </c>
      <c r="ET26" s="107">
        <f t="shared" si="27"/>
        <v>0</v>
      </c>
      <c r="EU26" s="107">
        <f t="shared" si="27"/>
        <v>0</v>
      </c>
      <c r="EV26" s="107">
        <f t="shared" si="27"/>
        <v>0</v>
      </c>
      <c r="EW26" s="107">
        <f t="shared" si="27"/>
        <v>0</v>
      </c>
      <c r="EX26" s="107">
        <f t="shared" si="27"/>
        <v>0</v>
      </c>
      <c r="EY26" s="107">
        <f t="shared" si="27"/>
        <v>0</v>
      </c>
      <c r="EZ26" s="107">
        <f t="shared" si="27"/>
        <v>0</v>
      </c>
      <c r="FA26" s="107">
        <f t="shared" si="27"/>
        <v>0</v>
      </c>
      <c r="FB26" s="107">
        <f t="shared" si="27"/>
        <v>0</v>
      </c>
      <c r="FC26" s="107">
        <f t="shared" si="27"/>
        <v>0</v>
      </c>
      <c r="FD26" s="107">
        <f t="shared" si="27"/>
        <v>0</v>
      </c>
      <c r="FE26" s="107">
        <f t="shared" si="27"/>
        <v>0</v>
      </c>
      <c r="FF26" s="107">
        <f t="shared" si="27"/>
        <v>0</v>
      </c>
      <c r="FG26" s="107">
        <f t="shared" si="27"/>
        <v>0</v>
      </c>
      <c r="FH26" s="107">
        <f t="shared" si="27"/>
        <v>0</v>
      </c>
    </row>
    <row r="27" spans="1:164" x14ac:dyDescent="0.85">
      <c r="A27" s="54"/>
      <c r="B27" s="19"/>
      <c r="C27" s="19"/>
      <c r="D27" s="284"/>
      <c r="E27" s="285"/>
      <c r="F27" s="286"/>
      <c r="G27" s="108" t="s">
        <v>212</v>
      </c>
      <c r="H27" s="106">
        <f t="shared" ref="H27:H29" si="28">SUM(I27:DG27)</f>
        <v>1763600</v>
      </c>
      <c r="I27" s="107">
        <f>SUM(I7/4)</f>
        <v>0</v>
      </c>
      <c r="J27" s="107">
        <f t="shared" ref="J27:BU27" si="29">SUM(J7/4)</f>
        <v>0</v>
      </c>
      <c r="K27" s="107">
        <f t="shared" si="29"/>
        <v>40800</v>
      </c>
      <c r="L27" s="107">
        <f t="shared" si="29"/>
        <v>0</v>
      </c>
      <c r="M27" s="107">
        <f t="shared" si="29"/>
        <v>24000</v>
      </c>
      <c r="N27" s="107">
        <f t="shared" si="29"/>
        <v>0</v>
      </c>
      <c r="O27" s="107">
        <f t="shared" si="29"/>
        <v>40800</v>
      </c>
      <c r="P27" s="107">
        <f t="shared" si="29"/>
        <v>60000</v>
      </c>
      <c r="Q27" s="107">
        <f t="shared" si="29"/>
        <v>0</v>
      </c>
      <c r="R27" s="107">
        <f t="shared" si="29"/>
        <v>40800</v>
      </c>
      <c r="S27" s="107">
        <f t="shared" si="29"/>
        <v>0</v>
      </c>
      <c r="T27" s="107">
        <f t="shared" si="29"/>
        <v>0</v>
      </c>
      <c r="U27" s="107">
        <f t="shared" si="29"/>
        <v>21600</v>
      </c>
      <c r="V27" s="107">
        <f t="shared" si="29"/>
        <v>0</v>
      </c>
      <c r="W27" s="107">
        <f t="shared" si="29"/>
        <v>19200</v>
      </c>
      <c r="X27" s="107">
        <f t="shared" si="29"/>
        <v>21600</v>
      </c>
      <c r="Y27" s="107">
        <f t="shared" si="29"/>
        <v>9600</v>
      </c>
      <c r="Z27" s="107">
        <f t="shared" si="29"/>
        <v>0</v>
      </c>
      <c r="AA27" s="107">
        <f t="shared" si="29"/>
        <v>9600</v>
      </c>
      <c r="AB27" s="107">
        <f t="shared" si="29"/>
        <v>36000</v>
      </c>
      <c r="AC27" s="107">
        <f t="shared" si="29"/>
        <v>0</v>
      </c>
      <c r="AD27" s="107">
        <f t="shared" si="29"/>
        <v>24000</v>
      </c>
      <c r="AE27" s="107">
        <f t="shared" si="29"/>
        <v>48000</v>
      </c>
      <c r="AF27" s="107">
        <f t="shared" si="29"/>
        <v>36000</v>
      </c>
      <c r="AG27" s="107">
        <f t="shared" si="29"/>
        <v>33600</v>
      </c>
      <c r="AH27" s="107">
        <f t="shared" si="29"/>
        <v>60000</v>
      </c>
      <c r="AI27" s="107">
        <f t="shared" si="29"/>
        <v>132000</v>
      </c>
      <c r="AJ27" s="107">
        <f t="shared" si="29"/>
        <v>36000</v>
      </c>
      <c r="AK27" s="107">
        <f t="shared" si="29"/>
        <v>36000</v>
      </c>
      <c r="AL27" s="107">
        <f t="shared" si="29"/>
        <v>0</v>
      </c>
      <c r="AM27" s="107">
        <f t="shared" si="29"/>
        <v>28800</v>
      </c>
      <c r="AN27" s="107">
        <f t="shared" si="29"/>
        <v>36000</v>
      </c>
      <c r="AO27" s="107">
        <f t="shared" si="29"/>
        <v>36000</v>
      </c>
      <c r="AP27" s="107">
        <f t="shared" si="29"/>
        <v>48000</v>
      </c>
      <c r="AQ27" s="107">
        <f t="shared" si="29"/>
        <v>16800</v>
      </c>
      <c r="AR27" s="107">
        <f t="shared" si="29"/>
        <v>9600</v>
      </c>
      <c r="AS27" s="107">
        <f t="shared" si="29"/>
        <v>12000</v>
      </c>
      <c r="AT27" s="107">
        <f t="shared" si="29"/>
        <v>57200</v>
      </c>
      <c r="AU27" s="107">
        <f t="shared" si="29"/>
        <v>26400</v>
      </c>
      <c r="AV27" s="107">
        <f t="shared" si="29"/>
        <v>36000</v>
      </c>
      <c r="AW27" s="107">
        <f t="shared" si="29"/>
        <v>12000</v>
      </c>
      <c r="AX27" s="107">
        <f t="shared" si="29"/>
        <v>12000</v>
      </c>
      <c r="AY27" s="107">
        <f t="shared" si="29"/>
        <v>0</v>
      </c>
      <c r="AZ27" s="107">
        <f t="shared" si="29"/>
        <v>55200</v>
      </c>
      <c r="BA27" s="107">
        <f t="shared" si="29"/>
        <v>24000</v>
      </c>
      <c r="BB27" s="107">
        <f t="shared" si="29"/>
        <v>21600</v>
      </c>
      <c r="BC27" s="107">
        <f t="shared" si="29"/>
        <v>21600</v>
      </c>
      <c r="BD27" s="107">
        <f t="shared" si="29"/>
        <v>21600</v>
      </c>
      <c r="BE27" s="107">
        <f t="shared" si="29"/>
        <v>16800</v>
      </c>
      <c r="BF27" s="107">
        <f t="shared" si="29"/>
        <v>16800</v>
      </c>
      <c r="BG27" s="107">
        <f t="shared" si="29"/>
        <v>16800</v>
      </c>
      <c r="BH27" s="107">
        <f t="shared" si="29"/>
        <v>0</v>
      </c>
      <c r="BI27" s="107">
        <f t="shared" si="29"/>
        <v>19200</v>
      </c>
      <c r="BJ27" s="107">
        <f t="shared" si="29"/>
        <v>0</v>
      </c>
      <c r="BK27" s="107">
        <f t="shared" si="29"/>
        <v>36000</v>
      </c>
      <c r="BL27" s="107">
        <f t="shared" si="29"/>
        <v>48000</v>
      </c>
      <c r="BM27" s="107">
        <f t="shared" si="29"/>
        <v>48000</v>
      </c>
      <c r="BN27" s="107">
        <f t="shared" si="29"/>
        <v>0</v>
      </c>
      <c r="BO27" s="107">
        <f t="shared" si="29"/>
        <v>0</v>
      </c>
      <c r="BP27" s="107">
        <f t="shared" si="29"/>
        <v>9600</v>
      </c>
      <c r="BQ27" s="107">
        <f t="shared" si="29"/>
        <v>31200</v>
      </c>
      <c r="BR27" s="107">
        <f t="shared" si="29"/>
        <v>0</v>
      </c>
      <c r="BS27" s="107">
        <f t="shared" si="29"/>
        <v>21600</v>
      </c>
      <c r="BT27" s="107">
        <f t="shared" si="29"/>
        <v>19200</v>
      </c>
      <c r="BU27" s="107">
        <f t="shared" si="29"/>
        <v>0</v>
      </c>
      <c r="BV27" s="107">
        <f t="shared" ref="BV27:EH27" si="30">SUM(BV7/4)</f>
        <v>21600</v>
      </c>
      <c r="BW27" s="107">
        <f t="shared" si="30"/>
        <v>21600</v>
      </c>
      <c r="BX27" s="107">
        <f t="shared" si="30"/>
        <v>21600</v>
      </c>
      <c r="BY27" s="107">
        <f t="shared" si="30"/>
        <v>0</v>
      </c>
      <c r="BZ27" s="107">
        <f t="shared" si="30"/>
        <v>60000</v>
      </c>
      <c r="CA27" s="107">
        <f t="shared" si="30"/>
        <v>0</v>
      </c>
      <c r="CB27" s="107">
        <f t="shared" si="30"/>
        <v>0</v>
      </c>
      <c r="CC27" s="107">
        <f t="shared" si="30"/>
        <v>0</v>
      </c>
      <c r="CD27" s="107">
        <f t="shared" si="30"/>
        <v>28800</v>
      </c>
      <c r="CE27" s="107">
        <f t="shared" si="30"/>
        <v>0</v>
      </c>
      <c r="CF27" s="107">
        <f t="shared" si="30"/>
        <v>12000</v>
      </c>
      <c r="CG27" s="107">
        <f t="shared" si="30"/>
        <v>4800</v>
      </c>
      <c r="CH27" s="107">
        <f t="shared" si="30"/>
        <v>21600</v>
      </c>
      <c r="CI27" s="107">
        <f t="shared" si="30"/>
        <v>0</v>
      </c>
      <c r="CJ27" s="107">
        <f t="shared" si="30"/>
        <v>28800</v>
      </c>
      <c r="CK27" s="107">
        <f t="shared" si="30"/>
        <v>0</v>
      </c>
      <c r="CL27" s="107">
        <f t="shared" si="30"/>
        <v>0</v>
      </c>
      <c r="CM27" s="107">
        <f t="shared" si="30"/>
        <v>0</v>
      </c>
      <c r="CN27" s="107">
        <f t="shared" si="30"/>
        <v>21600</v>
      </c>
      <c r="CO27" s="107">
        <f t="shared" si="30"/>
        <v>21600</v>
      </c>
      <c r="CP27" s="107">
        <f t="shared" si="30"/>
        <v>12000</v>
      </c>
      <c r="CQ27" s="107">
        <f t="shared" si="30"/>
        <v>0</v>
      </c>
      <c r="CR27" s="107">
        <f t="shared" si="30"/>
        <v>0</v>
      </c>
      <c r="CS27" s="107"/>
      <c r="CT27" s="107">
        <f t="shared" si="30"/>
        <v>0</v>
      </c>
      <c r="CU27" s="107">
        <f t="shared" si="30"/>
        <v>0</v>
      </c>
      <c r="CV27" s="107">
        <f t="shared" si="30"/>
        <v>0</v>
      </c>
      <c r="CW27" s="107">
        <f t="shared" si="30"/>
        <v>0</v>
      </c>
      <c r="CX27" s="107">
        <f t="shared" si="30"/>
        <v>0</v>
      </c>
      <c r="CY27" s="107">
        <f t="shared" si="30"/>
        <v>0</v>
      </c>
      <c r="CZ27" s="107">
        <f t="shared" si="30"/>
        <v>0</v>
      </c>
      <c r="DA27" s="107">
        <f t="shared" si="30"/>
        <v>0</v>
      </c>
      <c r="DB27" s="107">
        <f t="shared" si="30"/>
        <v>0</v>
      </c>
      <c r="DC27" s="107">
        <f t="shared" si="30"/>
        <v>0</v>
      </c>
      <c r="DD27" s="107">
        <f t="shared" si="30"/>
        <v>0</v>
      </c>
      <c r="DE27" s="107">
        <f t="shared" si="30"/>
        <v>0</v>
      </c>
      <c r="DF27" s="107">
        <f t="shared" si="30"/>
        <v>0</v>
      </c>
      <c r="DG27" s="107">
        <f t="shared" si="30"/>
        <v>0</v>
      </c>
      <c r="DH27" s="107">
        <f t="shared" si="30"/>
        <v>0</v>
      </c>
      <c r="DI27" s="107">
        <f t="shared" si="30"/>
        <v>0</v>
      </c>
      <c r="DJ27" s="107">
        <f t="shared" si="30"/>
        <v>0</v>
      </c>
      <c r="DK27" s="107">
        <f t="shared" si="30"/>
        <v>0</v>
      </c>
      <c r="DL27" s="107">
        <f t="shared" si="30"/>
        <v>0</v>
      </c>
      <c r="DM27" s="107">
        <f t="shared" si="30"/>
        <v>0</v>
      </c>
      <c r="DN27" s="107">
        <f t="shared" si="30"/>
        <v>0</v>
      </c>
      <c r="DO27" s="107">
        <f t="shared" si="30"/>
        <v>0</v>
      </c>
      <c r="DP27" s="107">
        <f t="shared" si="30"/>
        <v>0</v>
      </c>
      <c r="DQ27" s="107">
        <f t="shared" si="30"/>
        <v>0</v>
      </c>
      <c r="DR27" s="107">
        <f t="shared" si="30"/>
        <v>0</v>
      </c>
      <c r="DS27" s="107">
        <f t="shared" si="30"/>
        <v>0</v>
      </c>
      <c r="DT27" s="107">
        <f t="shared" si="30"/>
        <v>0</v>
      </c>
      <c r="DU27" s="107">
        <f t="shared" si="30"/>
        <v>0</v>
      </c>
      <c r="DV27" s="107">
        <f t="shared" si="30"/>
        <v>0</v>
      </c>
      <c r="DW27" s="107">
        <f t="shared" si="30"/>
        <v>0</v>
      </c>
      <c r="DX27" s="107">
        <f t="shared" si="30"/>
        <v>0</v>
      </c>
      <c r="DY27" s="107">
        <f t="shared" si="30"/>
        <v>0</v>
      </c>
      <c r="DZ27" s="107">
        <f t="shared" si="30"/>
        <v>0</v>
      </c>
      <c r="EA27" s="107">
        <f t="shared" si="30"/>
        <v>0</v>
      </c>
      <c r="EB27" s="107">
        <f t="shared" si="30"/>
        <v>0</v>
      </c>
      <c r="EC27" s="107">
        <f t="shared" si="30"/>
        <v>0</v>
      </c>
      <c r="ED27" s="107">
        <f t="shared" si="30"/>
        <v>0</v>
      </c>
      <c r="EE27" s="107">
        <f t="shared" si="30"/>
        <v>0</v>
      </c>
      <c r="EF27" s="107">
        <f t="shared" si="30"/>
        <v>0</v>
      </c>
      <c r="EG27" s="107">
        <f t="shared" si="30"/>
        <v>0</v>
      </c>
      <c r="EH27" s="107">
        <f t="shared" si="30"/>
        <v>0</v>
      </c>
      <c r="EI27" s="107">
        <f t="shared" ref="EI27:FH27" si="31">SUM(EI7/4)</f>
        <v>0</v>
      </c>
      <c r="EJ27" s="107">
        <f t="shared" si="31"/>
        <v>0</v>
      </c>
      <c r="EK27" s="107">
        <f t="shared" si="31"/>
        <v>0</v>
      </c>
      <c r="EL27" s="107">
        <f t="shared" si="31"/>
        <v>0</v>
      </c>
      <c r="EM27" s="107">
        <f t="shared" si="31"/>
        <v>0</v>
      </c>
      <c r="EN27" s="107">
        <f t="shared" si="31"/>
        <v>0</v>
      </c>
      <c r="EO27" s="107">
        <f t="shared" si="31"/>
        <v>0</v>
      </c>
      <c r="EP27" s="107">
        <f t="shared" si="31"/>
        <v>0</v>
      </c>
      <c r="EQ27" s="107">
        <f t="shared" si="31"/>
        <v>0</v>
      </c>
      <c r="ER27" s="107">
        <f t="shared" si="31"/>
        <v>0</v>
      </c>
      <c r="ES27" s="107">
        <f t="shared" si="31"/>
        <v>0</v>
      </c>
      <c r="ET27" s="107">
        <f t="shared" si="31"/>
        <v>0</v>
      </c>
      <c r="EU27" s="107">
        <f t="shared" si="31"/>
        <v>0</v>
      </c>
      <c r="EV27" s="107">
        <f t="shared" si="31"/>
        <v>0</v>
      </c>
      <c r="EW27" s="107">
        <f t="shared" si="31"/>
        <v>0</v>
      </c>
      <c r="EX27" s="107">
        <f t="shared" si="31"/>
        <v>0</v>
      </c>
      <c r="EY27" s="107">
        <f t="shared" si="31"/>
        <v>0</v>
      </c>
      <c r="EZ27" s="107">
        <f t="shared" si="31"/>
        <v>0</v>
      </c>
      <c r="FA27" s="107">
        <f t="shared" si="31"/>
        <v>0</v>
      </c>
      <c r="FB27" s="107">
        <f t="shared" si="31"/>
        <v>0</v>
      </c>
      <c r="FC27" s="107">
        <f t="shared" si="31"/>
        <v>0</v>
      </c>
      <c r="FD27" s="107">
        <f t="shared" si="31"/>
        <v>0</v>
      </c>
      <c r="FE27" s="107">
        <f t="shared" si="31"/>
        <v>0</v>
      </c>
      <c r="FF27" s="107">
        <f t="shared" si="31"/>
        <v>0</v>
      </c>
      <c r="FG27" s="107">
        <f t="shared" si="31"/>
        <v>0</v>
      </c>
      <c r="FH27" s="107">
        <f t="shared" si="31"/>
        <v>0</v>
      </c>
    </row>
    <row r="28" spans="1:164" x14ac:dyDescent="0.85">
      <c r="A28" s="54"/>
      <c r="B28" s="19"/>
      <c r="C28" s="19"/>
      <c r="D28" s="284"/>
      <c r="E28" s="285"/>
      <c r="F28" s="286"/>
      <c r="G28" s="109" t="s">
        <v>213</v>
      </c>
      <c r="H28" s="106">
        <f t="shared" si="28"/>
        <v>1763600</v>
      </c>
      <c r="I28" s="107">
        <f>SUM(I7/4)</f>
        <v>0</v>
      </c>
      <c r="J28" s="107">
        <f t="shared" ref="J28:BU28" si="32">SUM(J7/4)</f>
        <v>0</v>
      </c>
      <c r="K28" s="107">
        <f t="shared" si="32"/>
        <v>40800</v>
      </c>
      <c r="L28" s="107">
        <f t="shared" si="32"/>
        <v>0</v>
      </c>
      <c r="M28" s="107">
        <f t="shared" si="32"/>
        <v>24000</v>
      </c>
      <c r="N28" s="107">
        <f t="shared" si="32"/>
        <v>0</v>
      </c>
      <c r="O28" s="107">
        <f t="shared" si="32"/>
        <v>40800</v>
      </c>
      <c r="P28" s="107">
        <f t="shared" si="32"/>
        <v>60000</v>
      </c>
      <c r="Q28" s="107">
        <f t="shared" si="32"/>
        <v>0</v>
      </c>
      <c r="R28" s="107">
        <f t="shared" si="32"/>
        <v>40800</v>
      </c>
      <c r="S28" s="107">
        <f t="shared" si="32"/>
        <v>0</v>
      </c>
      <c r="T28" s="107">
        <f t="shared" si="32"/>
        <v>0</v>
      </c>
      <c r="U28" s="107">
        <f t="shared" si="32"/>
        <v>21600</v>
      </c>
      <c r="V28" s="107">
        <f t="shared" si="32"/>
        <v>0</v>
      </c>
      <c r="W28" s="107">
        <f t="shared" si="32"/>
        <v>19200</v>
      </c>
      <c r="X28" s="107">
        <f t="shared" si="32"/>
        <v>21600</v>
      </c>
      <c r="Y28" s="107">
        <f t="shared" si="32"/>
        <v>9600</v>
      </c>
      <c r="Z28" s="107">
        <f t="shared" si="32"/>
        <v>0</v>
      </c>
      <c r="AA28" s="107">
        <f t="shared" si="32"/>
        <v>9600</v>
      </c>
      <c r="AB28" s="107">
        <f t="shared" si="32"/>
        <v>36000</v>
      </c>
      <c r="AC28" s="107">
        <f t="shared" si="32"/>
        <v>0</v>
      </c>
      <c r="AD28" s="107">
        <f t="shared" si="32"/>
        <v>24000</v>
      </c>
      <c r="AE28" s="107">
        <f t="shared" si="32"/>
        <v>48000</v>
      </c>
      <c r="AF28" s="107">
        <f t="shared" si="32"/>
        <v>36000</v>
      </c>
      <c r="AG28" s="107">
        <f t="shared" si="32"/>
        <v>33600</v>
      </c>
      <c r="AH28" s="107">
        <f t="shared" si="32"/>
        <v>60000</v>
      </c>
      <c r="AI28" s="107">
        <f t="shared" si="32"/>
        <v>132000</v>
      </c>
      <c r="AJ28" s="107">
        <f t="shared" si="32"/>
        <v>36000</v>
      </c>
      <c r="AK28" s="107">
        <f t="shared" si="32"/>
        <v>36000</v>
      </c>
      <c r="AL28" s="107">
        <f t="shared" si="32"/>
        <v>0</v>
      </c>
      <c r="AM28" s="107">
        <f t="shared" si="32"/>
        <v>28800</v>
      </c>
      <c r="AN28" s="107">
        <f t="shared" si="32"/>
        <v>36000</v>
      </c>
      <c r="AO28" s="107">
        <f t="shared" si="32"/>
        <v>36000</v>
      </c>
      <c r="AP28" s="107">
        <f t="shared" si="32"/>
        <v>48000</v>
      </c>
      <c r="AQ28" s="107">
        <f t="shared" si="32"/>
        <v>16800</v>
      </c>
      <c r="AR28" s="107">
        <f t="shared" si="32"/>
        <v>9600</v>
      </c>
      <c r="AS28" s="107">
        <f t="shared" si="32"/>
        <v>12000</v>
      </c>
      <c r="AT28" s="107">
        <f t="shared" si="32"/>
        <v>57200</v>
      </c>
      <c r="AU28" s="107">
        <f t="shared" si="32"/>
        <v>26400</v>
      </c>
      <c r="AV28" s="107">
        <f t="shared" si="32"/>
        <v>36000</v>
      </c>
      <c r="AW28" s="107">
        <f t="shared" si="32"/>
        <v>12000</v>
      </c>
      <c r="AX28" s="107">
        <f t="shared" si="32"/>
        <v>12000</v>
      </c>
      <c r="AY28" s="107">
        <f t="shared" si="32"/>
        <v>0</v>
      </c>
      <c r="AZ28" s="107">
        <f t="shared" si="32"/>
        <v>55200</v>
      </c>
      <c r="BA28" s="107">
        <f t="shared" si="32"/>
        <v>24000</v>
      </c>
      <c r="BB28" s="107">
        <f t="shared" si="32"/>
        <v>21600</v>
      </c>
      <c r="BC28" s="107">
        <f t="shared" si="32"/>
        <v>21600</v>
      </c>
      <c r="BD28" s="107">
        <f t="shared" si="32"/>
        <v>21600</v>
      </c>
      <c r="BE28" s="107">
        <f t="shared" si="32"/>
        <v>16800</v>
      </c>
      <c r="BF28" s="107">
        <f t="shared" si="32"/>
        <v>16800</v>
      </c>
      <c r="BG28" s="107">
        <f t="shared" si="32"/>
        <v>16800</v>
      </c>
      <c r="BH28" s="107">
        <f t="shared" si="32"/>
        <v>0</v>
      </c>
      <c r="BI28" s="107">
        <f t="shared" si="32"/>
        <v>19200</v>
      </c>
      <c r="BJ28" s="107">
        <f t="shared" si="32"/>
        <v>0</v>
      </c>
      <c r="BK28" s="107">
        <f t="shared" si="32"/>
        <v>36000</v>
      </c>
      <c r="BL28" s="107">
        <f t="shared" si="32"/>
        <v>48000</v>
      </c>
      <c r="BM28" s="107">
        <f t="shared" si="32"/>
        <v>48000</v>
      </c>
      <c r="BN28" s="107">
        <f t="shared" si="32"/>
        <v>0</v>
      </c>
      <c r="BO28" s="107">
        <f t="shared" si="32"/>
        <v>0</v>
      </c>
      <c r="BP28" s="107">
        <f t="shared" si="32"/>
        <v>9600</v>
      </c>
      <c r="BQ28" s="107">
        <f t="shared" si="32"/>
        <v>31200</v>
      </c>
      <c r="BR28" s="107">
        <f t="shared" si="32"/>
        <v>0</v>
      </c>
      <c r="BS28" s="107">
        <f t="shared" si="32"/>
        <v>21600</v>
      </c>
      <c r="BT28" s="107">
        <f t="shared" si="32"/>
        <v>19200</v>
      </c>
      <c r="BU28" s="107">
        <f t="shared" si="32"/>
        <v>0</v>
      </c>
      <c r="BV28" s="107">
        <f t="shared" ref="BV28:EH28" si="33">SUM(BV7/4)</f>
        <v>21600</v>
      </c>
      <c r="BW28" s="107">
        <f t="shared" si="33"/>
        <v>21600</v>
      </c>
      <c r="BX28" s="107">
        <f t="shared" si="33"/>
        <v>21600</v>
      </c>
      <c r="BY28" s="107">
        <f t="shared" si="33"/>
        <v>0</v>
      </c>
      <c r="BZ28" s="107">
        <f t="shared" si="33"/>
        <v>60000</v>
      </c>
      <c r="CA28" s="107">
        <f t="shared" si="33"/>
        <v>0</v>
      </c>
      <c r="CB28" s="107">
        <f t="shared" si="33"/>
        <v>0</v>
      </c>
      <c r="CC28" s="107">
        <f t="shared" si="33"/>
        <v>0</v>
      </c>
      <c r="CD28" s="107">
        <f t="shared" si="33"/>
        <v>28800</v>
      </c>
      <c r="CE28" s="107">
        <f t="shared" si="33"/>
        <v>0</v>
      </c>
      <c r="CF28" s="107">
        <f t="shared" si="33"/>
        <v>12000</v>
      </c>
      <c r="CG28" s="107">
        <f t="shared" si="33"/>
        <v>4800</v>
      </c>
      <c r="CH28" s="107">
        <f t="shared" si="33"/>
        <v>21600</v>
      </c>
      <c r="CI28" s="107">
        <f t="shared" si="33"/>
        <v>0</v>
      </c>
      <c r="CJ28" s="107">
        <f t="shared" si="33"/>
        <v>28800</v>
      </c>
      <c r="CK28" s="107">
        <f t="shared" si="33"/>
        <v>0</v>
      </c>
      <c r="CL28" s="107">
        <f t="shared" si="33"/>
        <v>0</v>
      </c>
      <c r="CM28" s="107">
        <f t="shared" si="33"/>
        <v>0</v>
      </c>
      <c r="CN28" s="107">
        <f t="shared" si="33"/>
        <v>21600</v>
      </c>
      <c r="CO28" s="107">
        <f t="shared" si="33"/>
        <v>21600</v>
      </c>
      <c r="CP28" s="107">
        <f t="shared" si="33"/>
        <v>12000</v>
      </c>
      <c r="CQ28" s="107">
        <f t="shared" si="33"/>
        <v>0</v>
      </c>
      <c r="CR28" s="107">
        <f t="shared" si="33"/>
        <v>0</v>
      </c>
      <c r="CS28" s="107"/>
      <c r="CT28" s="107">
        <f t="shared" si="33"/>
        <v>0</v>
      </c>
      <c r="CU28" s="107">
        <f t="shared" si="33"/>
        <v>0</v>
      </c>
      <c r="CV28" s="107">
        <f t="shared" si="33"/>
        <v>0</v>
      </c>
      <c r="CW28" s="107">
        <f t="shared" si="33"/>
        <v>0</v>
      </c>
      <c r="CX28" s="107">
        <f t="shared" si="33"/>
        <v>0</v>
      </c>
      <c r="CY28" s="107">
        <f t="shared" si="33"/>
        <v>0</v>
      </c>
      <c r="CZ28" s="107">
        <f t="shared" si="33"/>
        <v>0</v>
      </c>
      <c r="DA28" s="107">
        <f t="shared" si="33"/>
        <v>0</v>
      </c>
      <c r="DB28" s="107">
        <f t="shared" si="33"/>
        <v>0</v>
      </c>
      <c r="DC28" s="107">
        <f t="shared" si="33"/>
        <v>0</v>
      </c>
      <c r="DD28" s="107">
        <f t="shared" si="33"/>
        <v>0</v>
      </c>
      <c r="DE28" s="107">
        <f t="shared" si="33"/>
        <v>0</v>
      </c>
      <c r="DF28" s="107">
        <f t="shared" si="33"/>
        <v>0</v>
      </c>
      <c r="DG28" s="107">
        <f t="shared" si="33"/>
        <v>0</v>
      </c>
      <c r="DH28" s="107">
        <f t="shared" si="33"/>
        <v>0</v>
      </c>
      <c r="DI28" s="107">
        <f t="shared" si="33"/>
        <v>0</v>
      </c>
      <c r="DJ28" s="107">
        <f t="shared" si="33"/>
        <v>0</v>
      </c>
      <c r="DK28" s="107">
        <f t="shared" si="33"/>
        <v>0</v>
      </c>
      <c r="DL28" s="107">
        <f t="shared" si="33"/>
        <v>0</v>
      </c>
      <c r="DM28" s="107">
        <f t="shared" si="33"/>
        <v>0</v>
      </c>
      <c r="DN28" s="107">
        <f t="shared" si="33"/>
        <v>0</v>
      </c>
      <c r="DO28" s="107">
        <f t="shared" si="33"/>
        <v>0</v>
      </c>
      <c r="DP28" s="107">
        <f t="shared" si="33"/>
        <v>0</v>
      </c>
      <c r="DQ28" s="107">
        <f t="shared" si="33"/>
        <v>0</v>
      </c>
      <c r="DR28" s="107">
        <f t="shared" si="33"/>
        <v>0</v>
      </c>
      <c r="DS28" s="107">
        <f t="shared" si="33"/>
        <v>0</v>
      </c>
      <c r="DT28" s="107">
        <f t="shared" si="33"/>
        <v>0</v>
      </c>
      <c r="DU28" s="107">
        <f t="shared" si="33"/>
        <v>0</v>
      </c>
      <c r="DV28" s="107">
        <f t="shared" si="33"/>
        <v>0</v>
      </c>
      <c r="DW28" s="107">
        <f t="shared" si="33"/>
        <v>0</v>
      </c>
      <c r="DX28" s="107">
        <f t="shared" si="33"/>
        <v>0</v>
      </c>
      <c r="DY28" s="107">
        <f t="shared" si="33"/>
        <v>0</v>
      </c>
      <c r="DZ28" s="107">
        <f t="shared" si="33"/>
        <v>0</v>
      </c>
      <c r="EA28" s="107">
        <f t="shared" si="33"/>
        <v>0</v>
      </c>
      <c r="EB28" s="107">
        <f t="shared" si="33"/>
        <v>0</v>
      </c>
      <c r="EC28" s="107">
        <f t="shared" si="33"/>
        <v>0</v>
      </c>
      <c r="ED28" s="107">
        <f t="shared" si="33"/>
        <v>0</v>
      </c>
      <c r="EE28" s="107">
        <f t="shared" si="33"/>
        <v>0</v>
      </c>
      <c r="EF28" s="107">
        <f t="shared" si="33"/>
        <v>0</v>
      </c>
      <c r="EG28" s="107">
        <f t="shared" si="33"/>
        <v>0</v>
      </c>
      <c r="EH28" s="107">
        <f t="shared" si="33"/>
        <v>0</v>
      </c>
      <c r="EI28" s="107">
        <f t="shared" ref="EI28:FH28" si="34">SUM(EI7/4)</f>
        <v>0</v>
      </c>
      <c r="EJ28" s="107">
        <f t="shared" si="34"/>
        <v>0</v>
      </c>
      <c r="EK28" s="107">
        <f t="shared" si="34"/>
        <v>0</v>
      </c>
      <c r="EL28" s="107">
        <f t="shared" si="34"/>
        <v>0</v>
      </c>
      <c r="EM28" s="107">
        <f t="shared" si="34"/>
        <v>0</v>
      </c>
      <c r="EN28" s="107">
        <f t="shared" si="34"/>
        <v>0</v>
      </c>
      <c r="EO28" s="107">
        <f t="shared" si="34"/>
        <v>0</v>
      </c>
      <c r="EP28" s="107">
        <f t="shared" si="34"/>
        <v>0</v>
      </c>
      <c r="EQ28" s="107">
        <f t="shared" si="34"/>
        <v>0</v>
      </c>
      <c r="ER28" s="107">
        <f t="shared" si="34"/>
        <v>0</v>
      </c>
      <c r="ES28" s="107">
        <f t="shared" si="34"/>
        <v>0</v>
      </c>
      <c r="ET28" s="107">
        <f t="shared" si="34"/>
        <v>0</v>
      </c>
      <c r="EU28" s="107">
        <f t="shared" si="34"/>
        <v>0</v>
      </c>
      <c r="EV28" s="107">
        <f t="shared" si="34"/>
        <v>0</v>
      </c>
      <c r="EW28" s="107">
        <f t="shared" si="34"/>
        <v>0</v>
      </c>
      <c r="EX28" s="107">
        <f t="shared" si="34"/>
        <v>0</v>
      </c>
      <c r="EY28" s="107">
        <f t="shared" si="34"/>
        <v>0</v>
      </c>
      <c r="EZ28" s="107">
        <f t="shared" si="34"/>
        <v>0</v>
      </c>
      <c r="FA28" s="107">
        <f t="shared" si="34"/>
        <v>0</v>
      </c>
      <c r="FB28" s="107">
        <f t="shared" si="34"/>
        <v>0</v>
      </c>
      <c r="FC28" s="107">
        <f t="shared" si="34"/>
        <v>0</v>
      </c>
      <c r="FD28" s="107">
        <f t="shared" si="34"/>
        <v>0</v>
      </c>
      <c r="FE28" s="107">
        <f t="shared" si="34"/>
        <v>0</v>
      </c>
      <c r="FF28" s="107">
        <f t="shared" si="34"/>
        <v>0</v>
      </c>
      <c r="FG28" s="107">
        <f t="shared" si="34"/>
        <v>0</v>
      </c>
      <c r="FH28" s="107">
        <f t="shared" si="34"/>
        <v>0</v>
      </c>
    </row>
    <row r="29" spans="1:164" x14ac:dyDescent="0.85">
      <c r="A29" s="54"/>
      <c r="B29" s="19"/>
      <c r="C29" s="19"/>
      <c r="D29" s="284"/>
      <c r="E29" s="285"/>
      <c r="F29" s="286"/>
      <c r="G29" s="110" t="s">
        <v>214</v>
      </c>
      <c r="H29" s="106">
        <f t="shared" si="28"/>
        <v>1763600</v>
      </c>
      <c r="I29" s="107">
        <f>SUM(I7/4)</f>
        <v>0</v>
      </c>
      <c r="J29" s="107">
        <f t="shared" ref="J29:BU29" si="35">SUM(J7/4)</f>
        <v>0</v>
      </c>
      <c r="K29" s="107">
        <f t="shared" si="35"/>
        <v>40800</v>
      </c>
      <c r="L29" s="107">
        <f t="shared" si="35"/>
        <v>0</v>
      </c>
      <c r="M29" s="107">
        <f t="shared" si="35"/>
        <v>24000</v>
      </c>
      <c r="N29" s="107">
        <f t="shared" si="35"/>
        <v>0</v>
      </c>
      <c r="O29" s="107">
        <f t="shared" si="35"/>
        <v>40800</v>
      </c>
      <c r="P29" s="107">
        <f t="shared" si="35"/>
        <v>60000</v>
      </c>
      <c r="Q29" s="107">
        <f t="shared" si="35"/>
        <v>0</v>
      </c>
      <c r="R29" s="107">
        <f t="shared" si="35"/>
        <v>40800</v>
      </c>
      <c r="S29" s="107">
        <f t="shared" si="35"/>
        <v>0</v>
      </c>
      <c r="T29" s="107">
        <f t="shared" si="35"/>
        <v>0</v>
      </c>
      <c r="U29" s="107">
        <f t="shared" si="35"/>
        <v>21600</v>
      </c>
      <c r="V29" s="107">
        <f t="shared" si="35"/>
        <v>0</v>
      </c>
      <c r="W29" s="107">
        <f t="shared" si="35"/>
        <v>19200</v>
      </c>
      <c r="X29" s="107">
        <f t="shared" si="35"/>
        <v>21600</v>
      </c>
      <c r="Y29" s="107">
        <f t="shared" si="35"/>
        <v>9600</v>
      </c>
      <c r="Z29" s="107">
        <f t="shared" si="35"/>
        <v>0</v>
      </c>
      <c r="AA29" s="107">
        <f t="shared" si="35"/>
        <v>9600</v>
      </c>
      <c r="AB29" s="107">
        <f t="shared" si="35"/>
        <v>36000</v>
      </c>
      <c r="AC29" s="107">
        <f t="shared" si="35"/>
        <v>0</v>
      </c>
      <c r="AD29" s="107">
        <f t="shared" si="35"/>
        <v>24000</v>
      </c>
      <c r="AE29" s="107">
        <f t="shared" si="35"/>
        <v>48000</v>
      </c>
      <c r="AF29" s="107">
        <f t="shared" si="35"/>
        <v>36000</v>
      </c>
      <c r="AG29" s="107">
        <f t="shared" si="35"/>
        <v>33600</v>
      </c>
      <c r="AH29" s="107">
        <f t="shared" si="35"/>
        <v>60000</v>
      </c>
      <c r="AI29" s="107">
        <f t="shared" si="35"/>
        <v>132000</v>
      </c>
      <c r="AJ29" s="107">
        <f t="shared" si="35"/>
        <v>36000</v>
      </c>
      <c r="AK29" s="107">
        <f t="shared" si="35"/>
        <v>36000</v>
      </c>
      <c r="AL29" s="107">
        <f t="shared" si="35"/>
        <v>0</v>
      </c>
      <c r="AM29" s="107">
        <f t="shared" si="35"/>
        <v>28800</v>
      </c>
      <c r="AN29" s="107">
        <f t="shared" si="35"/>
        <v>36000</v>
      </c>
      <c r="AO29" s="107">
        <f t="shared" si="35"/>
        <v>36000</v>
      </c>
      <c r="AP29" s="107">
        <f t="shared" si="35"/>
        <v>48000</v>
      </c>
      <c r="AQ29" s="107">
        <f t="shared" si="35"/>
        <v>16800</v>
      </c>
      <c r="AR29" s="107">
        <f t="shared" si="35"/>
        <v>9600</v>
      </c>
      <c r="AS29" s="107">
        <f t="shared" si="35"/>
        <v>12000</v>
      </c>
      <c r="AT29" s="107">
        <f t="shared" si="35"/>
        <v>57200</v>
      </c>
      <c r="AU29" s="107">
        <f t="shared" si="35"/>
        <v>26400</v>
      </c>
      <c r="AV29" s="107">
        <f t="shared" si="35"/>
        <v>36000</v>
      </c>
      <c r="AW29" s="107">
        <f t="shared" si="35"/>
        <v>12000</v>
      </c>
      <c r="AX29" s="107">
        <f t="shared" si="35"/>
        <v>12000</v>
      </c>
      <c r="AY29" s="107">
        <f t="shared" si="35"/>
        <v>0</v>
      </c>
      <c r="AZ29" s="107">
        <f t="shared" si="35"/>
        <v>55200</v>
      </c>
      <c r="BA29" s="107">
        <f t="shared" si="35"/>
        <v>24000</v>
      </c>
      <c r="BB29" s="107">
        <f t="shared" si="35"/>
        <v>21600</v>
      </c>
      <c r="BC29" s="107">
        <f t="shared" si="35"/>
        <v>21600</v>
      </c>
      <c r="BD29" s="107">
        <f t="shared" si="35"/>
        <v>21600</v>
      </c>
      <c r="BE29" s="107">
        <f t="shared" si="35"/>
        <v>16800</v>
      </c>
      <c r="BF29" s="107">
        <f t="shared" si="35"/>
        <v>16800</v>
      </c>
      <c r="BG29" s="107">
        <f t="shared" si="35"/>
        <v>16800</v>
      </c>
      <c r="BH29" s="107">
        <f t="shared" si="35"/>
        <v>0</v>
      </c>
      <c r="BI29" s="107">
        <f t="shared" si="35"/>
        <v>19200</v>
      </c>
      <c r="BJ29" s="107">
        <f t="shared" si="35"/>
        <v>0</v>
      </c>
      <c r="BK29" s="107">
        <f t="shared" si="35"/>
        <v>36000</v>
      </c>
      <c r="BL29" s="107">
        <f t="shared" si="35"/>
        <v>48000</v>
      </c>
      <c r="BM29" s="107">
        <f t="shared" si="35"/>
        <v>48000</v>
      </c>
      <c r="BN29" s="107">
        <f t="shared" si="35"/>
        <v>0</v>
      </c>
      <c r="BO29" s="107">
        <f t="shared" si="35"/>
        <v>0</v>
      </c>
      <c r="BP29" s="107">
        <f t="shared" si="35"/>
        <v>9600</v>
      </c>
      <c r="BQ29" s="107">
        <f t="shared" si="35"/>
        <v>31200</v>
      </c>
      <c r="BR29" s="107">
        <f t="shared" si="35"/>
        <v>0</v>
      </c>
      <c r="BS29" s="107">
        <f t="shared" si="35"/>
        <v>21600</v>
      </c>
      <c r="BT29" s="107">
        <f t="shared" si="35"/>
        <v>19200</v>
      </c>
      <c r="BU29" s="107">
        <f t="shared" si="35"/>
        <v>0</v>
      </c>
      <c r="BV29" s="107">
        <f t="shared" ref="BV29:EH29" si="36">SUM(BV7/4)</f>
        <v>21600</v>
      </c>
      <c r="BW29" s="107">
        <f t="shared" si="36"/>
        <v>21600</v>
      </c>
      <c r="BX29" s="107">
        <f t="shared" si="36"/>
        <v>21600</v>
      </c>
      <c r="BY29" s="107">
        <f t="shared" si="36"/>
        <v>0</v>
      </c>
      <c r="BZ29" s="107">
        <f t="shared" si="36"/>
        <v>60000</v>
      </c>
      <c r="CA29" s="107">
        <f t="shared" si="36"/>
        <v>0</v>
      </c>
      <c r="CB29" s="107">
        <f t="shared" si="36"/>
        <v>0</v>
      </c>
      <c r="CC29" s="107">
        <f t="shared" si="36"/>
        <v>0</v>
      </c>
      <c r="CD29" s="107">
        <f t="shared" si="36"/>
        <v>28800</v>
      </c>
      <c r="CE29" s="107">
        <f t="shared" si="36"/>
        <v>0</v>
      </c>
      <c r="CF29" s="107">
        <f t="shared" si="36"/>
        <v>12000</v>
      </c>
      <c r="CG29" s="107">
        <f t="shared" si="36"/>
        <v>4800</v>
      </c>
      <c r="CH29" s="107">
        <f t="shared" si="36"/>
        <v>21600</v>
      </c>
      <c r="CI29" s="107">
        <f t="shared" si="36"/>
        <v>0</v>
      </c>
      <c r="CJ29" s="107">
        <f t="shared" si="36"/>
        <v>28800</v>
      </c>
      <c r="CK29" s="107">
        <f t="shared" si="36"/>
        <v>0</v>
      </c>
      <c r="CL29" s="107">
        <f t="shared" si="36"/>
        <v>0</v>
      </c>
      <c r="CM29" s="107">
        <f t="shared" si="36"/>
        <v>0</v>
      </c>
      <c r="CN29" s="107">
        <f t="shared" si="36"/>
        <v>21600</v>
      </c>
      <c r="CO29" s="107">
        <f t="shared" si="36"/>
        <v>21600</v>
      </c>
      <c r="CP29" s="107">
        <f t="shared" si="36"/>
        <v>12000</v>
      </c>
      <c r="CQ29" s="107">
        <f t="shared" si="36"/>
        <v>0</v>
      </c>
      <c r="CR29" s="107">
        <f t="shared" si="36"/>
        <v>0</v>
      </c>
      <c r="CS29" s="107"/>
      <c r="CT29" s="107">
        <f t="shared" si="36"/>
        <v>0</v>
      </c>
      <c r="CU29" s="107">
        <f t="shared" si="36"/>
        <v>0</v>
      </c>
      <c r="CV29" s="107">
        <f t="shared" si="36"/>
        <v>0</v>
      </c>
      <c r="CW29" s="107">
        <f t="shared" si="36"/>
        <v>0</v>
      </c>
      <c r="CX29" s="107">
        <f t="shared" si="36"/>
        <v>0</v>
      </c>
      <c r="CY29" s="107">
        <f t="shared" si="36"/>
        <v>0</v>
      </c>
      <c r="CZ29" s="107">
        <f t="shared" si="36"/>
        <v>0</v>
      </c>
      <c r="DA29" s="107">
        <f t="shared" si="36"/>
        <v>0</v>
      </c>
      <c r="DB29" s="107">
        <f t="shared" si="36"/>
        <v>0</v>
      </c>
      <c r="DC29" s="107">
        <f t="shared" si="36"/>
        <v>0</v>
      </c>
      <c r="DD29" s="107">
        <f t="shared" si="36"/>
        <v>0</v>
      </c>
      <c r="DE29" s="107">
        <f t="shared" si="36"/>
        <v>0</v>
      </c>
      <c r="DF29" s="107">
        <f t="shared" si="36"/>
        <v>0</v>
      </c>
      <c r="DG29" s="107">
        <f t="shared" si="36"/>
        <v>0</v>
      </c>
      <c r="DH29" s="107">
        <f t="shared" si="36"/>
        <v>0</v>
      </c>
      <c r="DI29" s="107">
        <f t="shared" si="36"/>
        <v>0</v>
      </c>
      <c r="DJ29" s="107">
        <f t="shared" si="36"/>
        <v>0</v>
      </c>
      <c r="DK29" s="107">
        <f t="shared" si="36"/>
        <v>0</v>
      </c>
      <c r="DL29" s="107">
        <f t="shared" si="36"/>
        <v>0</v>
      </c>
      <c r="DM29" s="107">
        <f t="shared" si="36"/>
        <v>0</v>
      </c>
      <c r="DN29" s="107">
        <f t="shared" si="36"/>
        <v>0</v>
      </c>
      <c r="DO29" s="107">
        <f t="shared" si="36"/>
        <v>0</v>
      </c>
      <c r="DP29" s="107">
        <f t="shared" si="36"/>
        <v>0</v>
      </c>
      <c r="DQ29" s="107">
        <f t="shared" si="36"/>
        <v>0</v>
      </c>
      <c r="DR29" s="107">
        <f t="shared" si="36"/>
        <v>0</v>
      </c>
      <c r="DS29" s="107">
        <f t="shared" si="36"/>
        <v>0</v>
      </c>
      <c r="DT29" s="107">
        <f t="shared" si="36"/>
        <v>0</v>
      </c>
      <c r="DU29" s="107">
        <f t="shared" si="36"/>
        <v>0</v>
      </c>
      <c r="DV29" s="107">
        <f t="shared" si="36"/>
        <v>0</v>
      </c>
      <c r="DW29" s="107">
        <f t="shared" si="36"/>
        <v>0</v>
      </c>
      <c r="DX29" s="107">
        <f t="shared" si="36"/>
        <v>0</v>
      </c>
      <c r="DY29" s="107">
        <f t="shared" si="36"/>
        <v>0</v>
      </c>
      <c r="DZ29" s="107">
        <f t="shared" si="36"/>
        <v>0</v>
      </c>
      <c r="EA29" s="107">
        <f t="shared" si="36"/>
        <v>0</v>
      </c>
      <c r="EB29" s="107">
        <f t="shared" si="36"/>
        <v>0</v>
      </c>
      <c r="EC29" s="107">
        <f t="shared" si="36"/>
        <v>0</v>
      </c>
      <c r="ED29" s="107">
        <f t="shared" si="36"/>
        <v>0</v>
      </c>
      <c r="EE29" s="107">
        <f t="shared" si="36"/>
        <v>0</v>
      </c>
      <c r="EF29" s="107">
        <f t="shared" si="36"/>
        <v>0</v>
      </c>
      <c r="EG29" s="107">
        <f t="shared" si="36"/>
        <v>0</v>
      </c>
      <c r="EH29" s="107">
        <f t="shared" si="36"/>
        <v>0</v>
      </c>
      <c r="EI29" s="107">
        <f t="shared" ref="EI29:FH29" si="37">SUM(EI7/4)</f>
        <v>0</v>
      </c>
      <c r="EJ29" s="107">
        <f t="shared" si="37"/>
        <v>0</v>
      </c>
      <c r="EK29" s="107">
        <f t="shared" si="37"/>
        <v>0</v>
      </c>
      <c r="EL29" s="107">
        <f t="shared" si="37"/>
        <v>0</v>
      </c>
      <c r="EM29" s="107">
        <f t="shared" si="37"/>
        <v>0</v>
      </c>
      <c r="EN29" s="107">
        <f t="shared" si="37"/>
        <v>0</v>
      </c>
      <c r="EO29" s="107">
        <f t="shared" si="37"/>
        <v>0</v>
      </c>
      <c r="EP29" s="107">
        <f t="shared" si="37"/>
        <v>0</v>
      </c>
      <c r="EQ29" s="107">
        <f t="shared" si="37"/>
        <v>0</v>
      </c>
      <c r="ER29" s="107">
        <f t="shared" si="37"/>
        <v>0</v>
      </c>
      <c r="ES29" s="107">
        <f t="shared" si="37"/>
        <v>0</v>
      </c>
      <c r="ET29" s="107">
        <f t="shared" si="37"/>
        <v>0</v>
      </c>
      <c r="EU29" s="107">
        <f t="shared" si="37"/>
        <v>0</v>
      </c>
      <c r="EV29" s="107">
        <f t="shared" si="37"/>
        <v>0</v>
      </c>
      <c r="EW29" s="107">
        <f t="shared" si="37"/>
        <v>0</v>
      </c>
      <c r="EX29" s="107">
        <f t="shared" si="37"/>
        <v>0</v>
      </c>
      <c r="EY29" s="107">
        <f t="shared" si="37"/>
        <v>0</v>
      </c>
      <c r="EZ29" s="107">
        <f t="shared" si="37"/>
        <v>0</v>
      </c>
      <c r="FA29" s="107">
        <f t="shared" si="37"/>
        <v>0</v>
      </c>
      <c r="FB29" s="107">
        <f t="shared" si="37"/>
        <v>0</v>
      </c>
      <c r="FC29" s="107">
        <f t="shared" si="37"/>
        <v>0</v>
      </c>
      <c r="FD29" s="107">
        <f t="shared" si="37"/>
        <v>0</v>
      </c>
      <c r="FE29" s="107">
        <f t="shared" si="37"/>
        <v>0</v>
      </c>
      <c r="FF29" s="107">
        <f t="shared" si="37"/>
        <v>0</v>
      </c>
      <c r="FG29" s="107">
        <f t="shared" si="37"/>
        <v>0</v>
      </c>
      <c r="FH29" s="107">
        <f t="shared" si="37"/>
        <v>0</v>
      </c>
    </row>
    <row r="30" spans="1:164" x14ac:dyDescent="0.85">
      <c r="A30" s="54"/>
      <c r="B30" s="19"/>
      <c r="C30" s="19"/>
      <c r="D30" s="287"/>
      <c r="E30" s="288"/>
      <c r="F30" s="289"/>
      <c r="G30" s="111" t="s">
        <v>3</v>
      </c>
      <c r="H30" s="112">
        <f>SUM(H26:H29)</f>
        <v>7054400</v>
      </c>
      <c r="I30" s="112">
        <f t="shared" ref="I30:BT30" si="38">SUM(I26:I29)</f>
        <v>0</v>
      </c>
      <c r="J30" s="112">
        <f t="shared" si="38"/>
        <v>0</v>
      </c>
      <c r="K30" s="112">
        <f>SUM(K26:K29)</f>
        <v>163200</v>
      </c>
      <c r="L30" s="112">
        <f t="shared" si="38"/>
        <v>0</v>
      </c>
      <c r="M30" s="112">
        <f t="shared" si="38"/>
        <v>96000</v>
      </c>
      <c r="N30" s="112">
        <f t="shared" si="38"/>
        <v>0</v>
      </c>
      <c r="O30" s="112">
        <f t="shared" si="38"/>
        <v>163200</v>
      </c>
      <c r="P30" s="112">
        <f t="shared" si="38"/>
        <v>240000</v>
      </c>
      <c r="Q30" s="112">
        <f t="shared" si="38"/>
        <v>0</v>
      </c>
      <c r="R30" s="112">
        <f t="shared" si="38"/>
        <v>163200</v>
      </c>
      <c r="S30" s="112">
        <f t="shared" si="38"/>
        <v>0</v>
      </c>
      <c r="T30" s="112">
        <f t="shared" si="38"/>
        <v>0</v>
      </c>
      <c r="U30" s="112">
        <f t="shared" si="38"/>
        <v>86400</v>
      </c>
      <c r="V30" s="112">
        <f t="shared" si="38"/>
        <v>0</v>
      </c>
      <c r="W30" s="112">
        <f t="shared" si="38"/>
        <v>76800</v>
      </c>
      <c r="X30" s="112">
        <f t="shared" si="38"/>
        <v>86400</v>
      </c>
      <c r="Y30" s="112">
        <f t="shared" si="38"/>
        <v>38400</v>
      </c>
      <c r="Z30" s="112">
        <f t="shared" si="38"/>
        <v>0</v>
      </c>
      <c r="AA30" s="112">
        <f t="shared" si="38"/>
        <v>38400</v>
      </c>
      <c r="AB30" s="112">
        <f t="shared" si="38"/>
        <v>144000</v>
      </c>
      <c r="AC30" s="112">
        <f t="shared" si="38"/>
        <v>0</v>
      </c>
      <c r="AD30" s="112">
        <f t="shared" si="38"/>
        <v>96000</v>
      </c>
      <c r="AE30" s="112">
        <f t="shared" si="38"/>
        <v>192000</v>
      </c>
      <c r="AF30" s="112">
        <f t="shared" si="38"/>
        <v>144000</v>
      </c>
      <c r="AG30" s="112">
        <f t="shared" si="38"/>
        <v>134400</v>
      </c>
      <c r="AH30" s="112">
        <f t="shared" si="38"/>
        <v>240000</v>
      </c>
      <c r="AI30" s="112">
        <f t="shared" si="38"/>
        <v>528000</v>
      </c>
      <c r="AJ30" s="112">
        <f t="shared" si="38"/>
        <v>144000</v>
      </c>
      <c r="AK30" s="112">
        <f t="shared" si="38"/>
        <v>144000</v>
      </c>
      <c r="AL30" s="112">
        <f t="shared" si="38"/>
        <v>0</v>
      </c>
      <c r="AM30" s="112">
        <f t="shared" si="38"/>
        <v>115200</v>
      </c>
      <c r="AN30" s="112">
        <f t="shared" si="38"/>
        <v>144000</v>
      </c>
      <c r="AO30" s="112">
        <f t="shared" si="38"/>
        <v>144000</v>
      </c>
      <c r="AP30" s="112">
        <f t="shared" si="38"/>
        <v>192000</v>
      </c>
      <c r="AQ30" s="112">
        <f t="shared" si="38"/>
        <v>67200</v>
      </c>
      <c r="AR30" s="112">
        <f t="shared" si="38"/>
        <v>38400</v>
      </c>
      <c r="AS30" s="112">
        <f t="shared" si="38"/>
        <v>48000</v>
      </c>
      <c r="AT30" s="112">
        <f t="shared" si="38"/>
        <v>228800</v>
      </c>
      <c r="AU30" s="112">
        <f t="shared" si="38"/>
        <v>105600</v>
      </c>
      <c r="AV30" s="112">
        <f t="shared" si="38"/>
        <v>144000</v>
      </c>
      <c r="AW30" s="112">
        <f t="shared" si="38"/>
        <v>48000</v>
      </c>
      <c r="AX30" s="112">
        <f t="shared" si="38"/>
        <v>48000</v>
      </c>
      <c r="AY30" s="112">
        <f t="shared" si="38"/>
        <v>0</v>
      </c>
      <c r="AZ30" s="112">
        <f t="shared" si="38"/>
        <v>220800</v>
      </c>
      <c r="BA30" s="112">
        <f t="shared" si="38"/>
        <v>96000</v>
      </c>
      <c r="BB30" s="112">
        <f t="shared" si="38"/>
        <v>86400</v>
      </c>
      <c r="BC30" s="112">
        <f t="shared" si="38"/>
        <v>86400</v>
      </c>
      <c r="BD30" s="112">
        <f t="shared" si="38"/>
        <v>86400</v>
      </c>
      <c r="BE30" s="112">
        <f t="shared" si="38"/>
        <v>67200</v>
      </c>
      <c r="BF30" s="112">
        <f t="shared" si="38"/>
        <v>67200</v>
      </c>
      <c r="BG30" s="112">
        <f t="shared" si="38"/>
        <v>67200</v>
      </c>
      <c r="BH30" s="112">
        <f t="shared" si="38"/>
        <v>0</v>
      </c>
      <c r="BI30" s="112">
        <f t="shared" si="38"/>
        <v>76800</v>
      </c>
      <c r="BJ30" s="112">
        <f t="shared" si="38"/>
        <v>0</v>
      </c>
      <c r="BK30" s="112">
        <f t="shared" si="38"/>
        <v>144000</v>
      </c>
      <c r="BL30" s="112">
        <f t="shared" si="38"/>
        <v>192000</v>
      </c>
      <c r="BM30" s="112">
        <f t="shared" si="38"/>
        <v>192000</v>
      </c>
      <c r="BN30" s="112">
        <f t="shared" si="38"/>
        <v>0</v>
      </c>
      <c r="BO30" s="112">
        <f t="shared" si="38"/>
        <v>0</v>
      </c>
      <c r="BP30" s="112">
        <f t="shared" si="38"/>
        <v>38400</v>
      </c>
      <c r="BQ30" s="112">
        <f t="shared" si="38"/>
        <v>124800</v>
      </c>
      <c r="BR30" s="112">
        <f t="shared" si="38"/>
        <v>0</v>
      </c>
      <c r="BS30" s="112">
        <f t="shared" si="38"/>
        <v>86400</v>
      </c>
      <c r="BT30" s="112">
        <f t="shared" si="38"/>
        <v>76800</v>
      </c>
      <c r="BU30" s="112">
        <f t="shared" ref="BU30:DG30" si="39">SUM(BU26:BU29)</f>
        <v>0</v>
      </c>
      <c r="BV30" s="112">
        <f t="shared" si="39"/>
        <v>86400</v>
      </c>
      <c r="BW30" s="112">
        <f t="shared" si="39"/>
        <v>86400</v>
      </c>
      <c r="BX30" s="112">
        <f t="shared" si="39"/>
        <v>86400</v>
      </c>
      <c r="BY30" s="112">
        <f t="shared" si="39"/>
        <v>0</v>
      </c>
      <c r="BZ30" s="112">
        <f t="shared" si="39"/>
        <v>240000</v>
      </c>
      <c r="CA30" s="112">
        <f t="shared" si="39"/>
        <v>0</v>
      </c>
      <c r="CB30" s="112">
        <f t="shared" si="39"/>
        <v>0</v>
      </c>
      <c r="CC30" s="112">
        <f t="shared" si="39"/>
        <v>0</v>
      </c>
      <c r="CD30" s="112">
        <f t="shared" si="39"/>
        <v>115200</v>
      </c>
      <c r="CE30" s="112">
        <f t="shared" si="39"/>
        <v>0</v>
      </c>
      <c r="CF30" s="112">
        <f t="shared" si="39"/>
        <v>48000</v>
      </c>
      <c r="CG30" s="112">
        <f t="shared" si="39"/>
        <v>19200</v>
      </c>
      <c r="CH30" s="112">
        <f t="shared" si="39"/>
        <v>86400</v>
      </c>
      <c r="CI30" s="112">
        <f t="shared" si="39"/>
        <v>0</v>
      </c>
      <c r="CJ30" s="112">
        <f t="shared" si="39"/>
        <v>115200</v>
      </c>
      <c r="CK30" s="112">
        <f t="shared" si="39"/>
        <v>0</v>
      </c>
      <c r="CL30" s="112">
        <f t="shared" si="39"/>
        <v>0</v>
      </c>
      <c r="CM30" s="112">
        <f t="shared" si="39"/>
        <v>0</v>
      </c>
      <c r="CN30" s="112">
        <f t="shared" si="39"/>
        <v>86400</v>
      </c>
      <c r="CO30" s="112">
        <f t="shared" si="39"/>
        <v>86400</v>
      </c>
      <c r="CP30" s="112">
        <f t="shared" si="39"/>
        <v>48000</v>
      </c>
      <c r="CQ30" s="112">
        <f t="shared" si="39"/>
        <v>0</v>
      </c>
      <c r="CR30" s="112">
        <f t="shared" si="39"/>
        <v>0</v>
      </c>
      <c r="CS30" s="112"/>
      <c r="CT30" s="112">
        <f t="shared" si="39"/>
        <v>0</v>
      </c>
      <c r="CU30" s="112">
        <f t="shared" si="39"/>
        <v>0</v>
      </c>
      <c r="CV30" s="112">
        <f t="shared" si="39"/>
        <v>0</v>
      </c>
      <c r="CW30" s="112">
        <f t="shared" si="39"/>
        <v>0</v>
      </c>
      <c r="CX30" s="112">
        <f t="shared" si="39"/>
        <v>0</v>
      </c>
      <c r="CY30" s="112">
        <f t="shared" si="39"/>
        <v>0</v>
      </c>
      <c r="CZ30" s="112">
        <f t="shared" si="39"/>
        <v>0</v>
      </c>
      <c r="DA30" s="112">
        <f t="shared" si="39"/>
        <v>0</v>
      </c>
      <c r="DB30" s="112">
        <f t="shared" si="39"/>
        <v>0</v>
      </c>
      <c r="DC30" s="112">
        <f t="shared" si="39"/>
        <v>0</v>
      </c>
      <c r="DD30" s="112">
        <f t="shared" si="39"/>
        <v>0</v>
      </c>
      <c r="DE30" s="112">
        <f t="shared" si="39"/>
        <v>0</v>
      </c>
      <c r="DF30" s="112">
        <f t="shared" si="39"/>
        <v>0</v>
      </c>
      <c r="DG30" s="112">
        <f t="shared" si="39"/>
        <v>0</v>
      </c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</row>
    <row r="31" spans="1:164" x14ac:dyDescent="0.85">
      <c r="D31" s="281" t="s">
        <v>335</v>
      </c>
      <c r="E31" s="282"/>
      <c r="F31" s="283"/>
      <c r="G31" s="105" t="s">
        <v>211</v>
      </c>
      <c r="H31" s="113">
        <f>SUM(I31:DG31)</f>
        <v>963100</v>
      </c>
      <c r="I31" s="114">
        <f>SUM(I10/4)</f>
        <v>7500</v>
      </c>
      <c r="J31" s="114">
        <v>9400</v>
      </c>
      <c r="K31" s="114">
        <v>8900</v>
      </c>
      <c r="L31" s="114">
        <v>5000</v>
      </c>
      <c r="M31" s="114">
        <v>7300</v>
      </c>
      <c r="N31" s="114">
        <v>8700</v>
      </c>
      <c r="O31" s="114">
        <v>17100</v>
      </c>
      <c r="P31" s="114">
        <v>10400</v>
      </c>
      <c r="Q31" s="114">
        <v>6300</v>
      </c>
      <c r="R31" s="114">
        <v>11500</v>
      </c>
      <c r="S31" s="114">
        <f>SUM(S10/4)</f>
        <v>7500</v>
      </c>
      <c r="T31" s="114">
        <v>6700</v>
      </c>
      <c r="U31" s="114">
        <v>12400</v>
      </c>
      <c r="V31" s="114">
        <v>13300</v>
      </c>
      <c r="W31" s="114">
        <v>6000</v>
      </c>
      <c r="X31" s="114">
        <v>7900</v>
      </c>
      <c r="Y31" s="114">
        <v>10300</v>
      </c>
      <c r="Z31" s="114">
        <v>8600</v>
      </c>
      <c r="AA31" s="114">
        <v>3600</v>
      </c>
      <c r="AB31" s="114">
        <v>7400</v>
      </c>
      <c r="AC31" s="114">
        <f>SUM(AC10/4)</f>
        <v>10000</v>
      </c>
      <c r="AD31" s="114">
        <v>17700</v>
      </c>
      <c r="AE31" s="114">
        <v>29800</v>
      </c>
      <c r="AF31" s="114">
        <v>20900</v>
      </c>
      <c r="AG31" s="114">
        <v>9200</v>
      </c>
      <c r="AH31" s="114">
        <v>19200</v>
      </c>
      <c r="AI31" s="114">
        <v>19600</v>
      </c>
      <c r="AJ31" s="114">
        <v>20300</v>
      </c>
      <c r="AK31" s="114">
        <v>8300</v>
      </c>
      <c r="AL31" s="114">
        <f>SUM(AL10/4)</f>
        <v>10000</v>
      </c>
      <c r="AM31" s="114">
        <v>14900</v>
      </c>
      <c r="AN31" s="114">
        <v>18400</v>
      </c>
      <c r="AO31" s="114">
        <v>13600</v>
      </c>
      <c r="AP31" s="114">
        <v>15400</v>
      </c>
      <c r="AQ31" s="114">
        <f>SUM(AQ10/4)</f>
        <v>7400</v>
      </c>
      <c r="AR31" s="114">
        <v>9100</v>
      </c>
      <c r="AS31" s="114">
        <v>16400</v>
      </c>
      <c r="AT31" s="114">
        <v>25600</v>
      </c>
      <c r="AU31" s="114">
        <v>7000</v>
      </c>
      <c r="AV31" s="114">
        <v>14100</v>
      </c>
      <c r="AW31" s="114">
        <v>6800</v>
      </c>
      <c r="AX31" s="114">
        <v>26800</v>
      </c>
      <c r="AY31" s="114">
        <f>SUM(AY10/4)</f>
        <v>7500</v>
      </c>
      <c r="AZ31" s="114">
        <v>19400</v>
      </c>
      <c r="BA31" s="114">
        <v>20000</v>
      </c>
      <c r="BB31" s="114">
        <v>9100</v>
      </c>
      <c r="BC31" s="114">
        <v>9800</v>
      </c>
      <c r="BD31" s="114">
        <v>9200</v>
      </c>
      <c r="BE31" s="114">
        <v>5900</v>
      </c>
      <c r="BF31" s="114">
        <v>10000</v>
      </c>
      <c r="BG31" s="114">
        <v>10100</v>
      </c>
      <c r="BH31" s="114">
        <f>SUM(BH10/4)</f>
        <v>7500</v>
      </c>
      <c r="BI31" s="114">
        <v>12600</v>
      </c>
      <c r="BJ31" s="114">
        <v>9000</v>
      </c>
      <c r="BK31" s="114">
        <v>18800</v>
      </c>
      <c r="BL31" s="114">
        <v>16400</v>
      </c>
      <c r="BM31" s="114">
        <v>17600</v>
      </c>
      <c r="BN31" s="114">
        <v>10400</v>
      </c>
      <c r="BO31" s="114">
        <v>11000</v>
      </c>
      <c r="BP31" s="114">
        <v>8500</v>
      </c>
      <c r="BQ31" s="114">
        <v>10100</v>
      </c>
      <c r="BR31" s="114">
        <f>SUM(BR10/4)</f>
        <v>7500</v>
      </c>
      <c r="BS31" s="114">
        <v>12000</v>
      </c>
      <c r="BT31" s="114">
        <v>12000</v>
      </c>
      <c r="BU31" s="114">
        <v>5400</v>
      </c>
      <c r="BV31" s="114">
        <v>10100</v>
      </c>
      <c r="BW31" s="114">
        <v>9100</v>
      </c>
      <c r="BX31" s="114">
        <v>4900</v>
      </c>
      <c r="BY31" s="114">
        <v>3600</v>
      </c>
      <c r="BZ31" s="114">
        <v>17100</v>
      </c>
      <c r="CA31" s="114">
        <f>SUM(CA10/4)</f>
        <v>10000</v>
      </c>
      <c r="CB31" s="114">
        <v>8300</v>
      </c>
      <c r="CC31" s="114">
        <v>8000</v>
      </c>
      <c r="CD31" s="114">
        <v>14300</v>
      </c>
      <c r="CE31" s="114">
        <v>6000</v>
      </c>
      <c r="CF31" s="114">
        <v>3900</v>
      </c>
      <c r="CG31" s="114">
        <v>5700</v>
      </c>
      <c r="CH31" s="114">
        <v>10200</v>
      </c>
      <c r="CI31" s="114">
        <v>7300</v>
      </c>
      <c r="CJ31" s="114">
        <v>16000</v>
      </c>
      <c r="CK31" s="114">
        <f>SUM(CK10/4)</f>
        <v>7500</v>
      </c>
      <c r="CL31" s="114">
        <v>9000</v>
      </c>
      <c r="CM31" s="114">
        <v>8800</v>
      </c>
      <c r="CN31" s="114">
        <v>7700</v>
      </c>
      <c r="CO31" s="114">
        <v>12800</v>
      </c>
      <c r="CP31" s="114">
        <v>6700</v>
      </c>
      <c r="CQ31" s="113">
        <v>0</v>
      </c>
      <c r="CR31" s="113">
        <v>0</v>
      </c>
      <c r="CS31" s="113"/>
      <c r="CT31" s="113">
        <v>0</v>
      </c>
      <c r="CU31" s="113">
        <v>0</v>
      </c>
      <c r="CV31" s="113">
        <v>0</v>
      </c>
      <c r="CW31" s="113">
        <v>0</v>
      </c>
      <c r="CX31" s="113">
        <v>0</v>
      </c>
      <c r="CY31" s="113">
        <v>0</v>
      </c>
      <c r="CZ31" s="113">
        <v>0</v>
      </c>
      <c r="DA31" s="113">
        <v>0</v>
      </c>
      <c r="DB31" s="113">
        <v>0</v>
      </c>
      <c r="DC31" s="113">
        <v>0</v>
      </c>
      <c r="DD31" s="113">
        <v>0</v>
      </c>
      <c r="DE31" s="113">
        <v>0</v>
      </c>
      <c r="DF31" s="113">
        <v>0</v>
      </c>
      <c r="DG31" s="113">
        <v>0</v>
      </c>
      <c r="DH31" s="113">
        <v>0</v>
      </c>
      <c r="DI31" s="113">
        <v>0</v>
      </c>
      <c r="DJ31" s="113">
        <v>0</v>
      </c>
      <c r="DK31" s="113">
        <v>0</v>
      </c>
      <c r="DL31" s="113">
        <v>0</v>
      </c>
      <c r="DM31" s="113">
        <v>0</v>
      </c>
      <c r="DN31" s="113">
        <v>0</v>
      </c>
      <c r="DO31" s="113">
        <v>0</v>
      </c>
      <c r="DP31" s="113">
        <v>0</v>
      </c>
      <c r="DQ31" s="113">
        <v>0</v>
      </c>
      <c r="DR31" s="113">
        <v>0</v>
      </c>
      <c r="DS31" s="113">
        <v>0</v>
      </c>
      <c r="DT31" s="113">
        <v>0</v>
      </c>
      <c r="DU31" s="113">
        <v>0</v>
      </c>
      <c r="DV31" s="113">
        <v>0</v>
      </c>
      <c r="DW31" s="113">
        <v>0</v>
      </c>
      <c r="DX31" s="113">
        <v>0</v>
      </c>
      <c r="DY31" s="113">
        <v>0</v>
      </c>
      <c r="DZ31" s="113">
        <v>0</v>
      </c>
      <c r="EA31" s="113">
        <v>0</v>
      </c>
      <c r="EB31" s="113">
        <v>0</v>
      </c>
      <c r="EC31" s="113">
        <v>0</v>
      </c>
      <c r="ED31" s="113">
        <v>0</v>
      </c>
      <c r="EE31" s="113">
        <v>0</v>
      </c>
      <c r="EF31" s="113">
        <v>0</v>
      </c>
      <c r="EG31" s="113">
        <v>0</v>
      </c>
      <c r="EH31" s="113">
        <v>0</v>
      </c>
      <c r="EI31" s="113">
        <v>0</v>
      </c>
      <c r="EJ31" s="113">
        <v>0</v>
      </c>
      <c r="EK31" s="113">
        <v>0</v>
      </c>
      <c r="EL31" s="113">
        <v>0</v>
      </c>
      <c r="EM31" s="113">
        <v>0</v>
      </c>
      <c r="EN31" s="113">
        <v>0</v>
      </c>
      <c r="EO31" s="113">
        <v>0</v>
      </c>
      <c r="EP31" s="113">
        <v>0</v>
      </c>
      <c r="EQ31" s="113">
        <v>0</v>
      </c>
      <c r="ER31" s="113">
        <v>0</v>
      </c>
      <c r="ES31" s="113">
        <v>0</v>
      </c>
      <c r="ET31" s="113">
        <v>0</v>
      </c>
      <c r="EU31" s="113">
        <v>0</v>
      </c>
      <c r="EV31" s="113">
        <v>0</v>
      </c>
      <c r="EW31" s="113">
        <v>0</v>
      </c>
      <c r="EX31" s="113">
        <v>0</v>
      </c>
      <c r="EY31" s="113">
        <v>0</v>
      </c>
      <c r="EZ31" s="113">
        <v>0</v>
      </c>
      <c r="FA31" s="113">
        <v>0</v>
      </c>
      <c r="FB31" s="113">
        <v>0</v>
      </c>
      <c r="FC31" s="113">
        <v>0</v>
      </c>
      <c r="FD31" s="113">
        <v>0</v>
      </c>
      <c r="FE31" s="113">
        <v>0</v>
      </c>
      <c r="FF31" s="113">
        <v>0</v>
      </c>
      <c r="FG31" s="113">
        <v>0</v>
      </c>
      <c r="FH31" s="113">
        <v>0</v>
      </c>
    </row>
    <row r="32" spans="1:164" x14ac:dyDescent="0.85">
      <c r="D32" s="284"/>
      <c r="E32" s="285"/>
      <c r="F32" s="286"/>
      <c r="G32" s="108" t="s">
        <v>212</v>
      </c>
      <c r="H32" s="113">
        <f t="shared" ref="H32:H36" si="40">SUM(I32:DG32)</f>
        <v>959200</v>
      </c>
      <c r="I32" s="114">
        <f>SUM(I10/4)</f>
        <v>7500</v>
      </c>
      <c r="J32" s="114">
        <v>9400</v>
      </c>
      <c r="K32" s="114">
        <v>8800</v>
      </c>
      <c r="L32" s="114">
        <v>5000</v>
      </c>
      <c r="M32" s="114">
        <v>7200</v>
      </c>
      <c r="N32" s="114">
        <v>8600</v>
      </c>
      <c r="O32" s="114">
        <v>17000</v>
      </c>
      <c r="P32" s="114">
        <v>10400</v>
      </c>
      <c r="Q32" s="114">
        <v>6300</v>
      </c>
      <c r="R32" s="114">
        <v>11400</v>
      </c>
      <c r="S32" s="114">
        <f>SUM(S10/4)</f>
        <v>7500</v>
      </c>
      <c r="T32" s="114">
        <v>6700</v>
      </c>
      <c r="U32" s="114">
        <v>12400</v>
      </c>
      <c r="V32" s="114">
        <v>13300</v>
      </c>
      <c r="W32" s="114">
        <v>6000</v>
      </c>
      <c r="X32" s="114">
        <v>7800</v>
      </c>
      <c r="Y32" s="114">
        <v>10200</v>
      </c>
      <c r="Z32" s="114">
        <v>8600</v>
      </c>
      <c r="AA32" s="114">
        <v>3500</v>
      </c>
      <c r="AB32" s="114">
        <v>7300</v>
      </c>
      <c r="AC32" s="114">
        <f>SUM(AC10/4)</f>
        <v>10000</v>
      </c>
      <c r="AD32" s="114">
        <v>17600</v>
      </c>
      <c r="AE32" s="114">
        <v>29800</v>
      </c>
      <c r="AF32" s="114">
        <v>20900</v>
      </c>
      <c r="AG32" s="114">
        <v>9100</v>
      </c>
      <c r="AH32" s="114">
        <v>19200</v>
      </c>
      <c r="AI32" s="114">
        <v>19500</v>
      </c>
      <c r="AJ32" s="114">
        <v>20200</v>
      </c>
      <c r="AK32" s="114">
        <v>8300</v>
      </c>
      <c r="AL32" s="114">
        <f>SUM(AL10/4)</f>
        <v>10000</v>
      </c>
      <c r="AM32" s="114">
        <v>14800</v>
      </c>
      <c r="AN32" s="114">
        <v>18400</v>
      </c>
      <c r="AO32" s="114">
        <v>13500</v>
      </c>
      <c r="AP32" s="114">
        <v>15400</v>
      </c>
      <c r="AQ32" s="114">
        <v>7400</v>
      </c>
      <c r="AR32" s="114">
        <v>9100</v>
      </c>
      <c r="AS32" s="114">
        <v>16400</v>
      </c>
      <c r="AT32" s="114">
        <v>25500</v>
      </c>
      <c r="AU32" s="114">
        <v>6900</v>
      </c>
      <c r="AV32" s="114">
        <v>14000</v>
      </c>
      <c r="AW32" s="114">
        <v>6700</v>
      </c>
      <c r="AX32" s="114">
        <v>26800</v>
      </c>
      <c r="AY32" s="114">
        <f>SUM(AY10/4)</f>
        <v>7500</v>
      </c>
      <c r="AZ32" s="114">
        <v>19300</v>
      </c>
      <c r="BA32" s="114">
        <v>20000</v>
      </c>
      <c r="BB32" s="114">
        <v>9100</v>
      </c>
      <c r="BC32" s="114">
        <v>9700</v>
      </c>
      <c r="BD32" s="114">
        <v>9200</v>
      </c>
      <c r="BE32" s="114">
        <v>5900</v>
      </c>
      <c r="BF32" s="114">
        <v>10000</v>
      </c>
      <c r="BG32" s="114">
        <v>10000</v>
      </c>
      <c r="BH32" s="114">
        <f>SUM(BH10/4)</f>
        <v>7500</v>
      </c>
      <c r="BI32" s="114">
        <v>12600</v>
      </c>
      <c r="BJ32" s="114">
        <v>8900</v>
      </c>
      <c r="BK32" s="114">
        <v>18800</v>
      </c>
      <c r="BL32" s="114">
        <v>16300</v>
      </c>
      <c r="BM32" s="114">
        <v>17600</v>
      </c>
      <c r="BN32" s="114">
        <v>10300</v>
      </c>
      <c r="BO32" s="114">
        <v>10900</v>
      </c>
      <c r="BP32" s="114">
        <v>8400</v>
      </c>
      <c r="BQ32" s="114">
        <v>10100</v>
      </c>
      <c r="BR32" s="114">
        <f>SUM(BR10/4)</f>
        <v>7500</v>
      </c>
      <c r="BS32" s="114">
        <v>12000</v>
      </c>
      <c r="BT32" s="114">
        <v>11900</v>
      </c>
      <c r="BU32" s="114">
        <v>5300</v>
      </c>
      <c r="BV32" s="114">
        <v>10100</v>
      </c>
      <c r="BW32" s="114">
        <v>9000</v>
      </c>
      <c r="BX32" s="114">
        <v>4800</v>
      </c>
      <c r="BY32" s="114">
        <v>3500</v>
      </c>
      <c r="BZ32" s="114">
        <v>17100</v>
      </c>
      <c r="CA32" s="114">
        <f>SUM(CA10/4)</f>
        <v>10000</v>
      </c>
      <c r="CB32" s="114">
        <v>8200</v>
      </c>
      <c r="CC32" s="114">
        <v>8000</v>
      </c>
      <c r="CD32" s="114">
        <v>14300</v>
      </c>
      <c r="CE32" s="114">
        <v>5900</v>
      </c>
      <c r="CF32" s="114">
        <v>3800</v>
      </c>
      <c r="CG32" s="114">
        <v>5700</v>
      </c>
      <c r="CH32" s="114">
        <v>10200</v>
      </c>
      <c r="CI32" s="114">
        <v>7300</v>
      </c>
      <c r="CJ32" s="114">
        <v>15900</v>
      </c>
      <c r="CK32" s="114">
        <f>SUM(CK10/4)</f>
        <v>7500</v>
      </c>
      <c r="CL32" s="114">
        <v>8900</v>
      </c>
      <c r="CM32" s="114">
        <v>8800</v>
      </c>
      <c r="CN32" s="114">
        <v>7700</v>
      </c>
      <c r="CO32" s="114">
        <v>12700</v>
      </c>
      <c r="CP32" s="114">
        <v>6600</v>
      </c>
      <c r="CQ32" s="113">
        <v>0</v>
      </c>
      <c r="CR32" s="113">
        <v>0</v>
      </c>
      <c r="CS32" s="113"/>
      <c r="CT32" s="113">
        <v>0</v>
      </c>
      <c r="CU32" s="113">
        <v>0</v>
      </c>
      <c r="CV32" s="113">
        <v>0</v>
      </c>
      <c r="CW32" s="113">
        <v>0</v>
      </c>
      <c r="CX32" s="113">
        <v>0</v>
      </c>
      <c r="CY32" s="113">
        <v>0</v>
      </c>
      <c r="CZ32" s="113">
        <v>0</v>
      </c>
      <c r="DA32" s="113">
        <v>0</v>
      </c>
      <c r="DB32" s="113">
        <v>0</v>
      </c>
      <c r="DC32" s="113">
        <v>0</v>
      </c>
      <c r="DD32" s="113">
        <v>0</v>
      </c>
      <c r="DE32" s="113">
        <v>0</v>
      </c>
      <c r="DF32" s="113">
        <v>0</v>
      </c>
      <c r="DG32" s="113">
        <v>0</v>
      </c>
      <c r="DH32" s="113">
        <v>0</v>
      </c>
      <c r="DI32" s="113">
        <v>0</v>
      </c>
      <c r="DJ32" s="113">
        <v>0</v>
      </c>
      <c r="DK32" s="113">
        <v>0</v>
      </c>
      <c r="DL32" s="113">
        <v>0</v>
      </c>
      <c r="DM32" s="113">
        <v>0</v>
      </c>
      <c r="DN32" s="113">
        <v>0</v>
      </c>
      <c r="DO32" s="113">
        <v>0</v>
      </c>
      <c r="DP32" s="113">
        <v>0</v>
      </c>
      <c r="DQ32" s="113">
        <v>0</v>
      </c>
      <c r="DR32" s="113">
        <v>0</v>
      </c>
      <c r="DS32" s="113">
        <v>0</v>
      </c>
      <c r="DT32" s="113">
        <v>0</v>
      </c>
      <c r="DU32" s="113">
        <v>0</v>
      </c>
      <c r="DV32" s="113">
        <v>0</v>
      </c>
      <c r="DW32" s="113">
        <v>0</v>
      </c>
      <c r="DX32" s="113">
        <v>0</v>
      </c>
      <c r="DY32" s="113">
        <v>0</v>
      </c>
      <c r="DZ32" s="113">
        <v>0</v>
      </c>
      <c r="EA32" s="113">
        <v>0</v>
      </c>
      <c r="EB32" s="113">
        <v>0</v>
      </c>
      <c r="EC32" s="113">
        <v>0</v>
      </c>
      <c r="ED32" s="113">
        <v>0</v>
      </c>
      <c r="EE32" s="113">
        <v>0</v>
      </c>
      <c r="EF32" s="113">
        <v>0</v>
      </c>
      <c r="EG32" s="113">
        <v>0</v>
      </c>
      <c r="EH32" s="113">
        <v>0</v>
      </c>
      <c r="EI32" s="113">
        <v>0</v>
      </c>
      <c r="EJ32" s="113">
        <v>0</v>
      </c>
      <c r="EK32" s="113">
        <v>0</v>
      </c>
      <c r="EL32" s="113">
        <v>0</v>
      </c>
      <c r="EM32" s="113">
        <v>0</v>
      </c>
      <c r="EN32" s="113">
        <v>0</v>
      </c>
      <c r="EO32" s="113">
        <v>0</v>
      </c>
      <c r="EP32" s="113">
        <v>0</v>
      </c>
      <c r="EQ32" s="113">
        <v>0</v>
      </c>
      <c r="ER32" s="113">
        <v>0</v>
      </c>
      <c r="ES32" s="113">
        <v>0</v>
      </c>
      <c r="ET32" s="113">
        <v>0</v>
      </c>
      <c r="EU32" s="113">
        <v>0</v>
      </c>
      <c r="EV32" s="113">
        <v>0</v>
      </c>
      <c r="EW32" s="113">
        <v>0</v>
      </c>
      <c r="EX32" s="113">
        <v>0</v>
      </c>
      <c r="EY32" s="113">
        <v>0</v>
      </c>
      <c r="EZ32" s="113">
        <v>0</v>
      </c>
      <c r="FA32" s="113">
        <v>0</v>
      </c>
      <c r="FB32" s="113">
        <v>0</v>
      </c>
      <c r="FC32" s="113">
        <v>0</v>
      </c>
      <c r="FD32" s="113">
        <v>0</v>
      </c>
      <c r="FE32" s="113">
        <v>0</v>
      </c>
      <c r="FF32" s="113">
        <v>0</v>
      </c>
      <c r="FG32" s="113">
        <v>0</v>
      </c>
      <c r="FH32" s="113">
        <v>0</v>
      </c>
    </row>
    <row r="33" spans="1:164" x14ac:dyDescent="0.85">
      <c r="D33" s="284"/>
      <c r="E33" s="285"/>
      <c r="F33" s="286"/>
      <c r="G33" s="109" t="s">
        <v>213</v>
      </c>
      <c r="H33" s="113">
        <f t="shared" si="40"/>
        <v>960800</v>
      </c>
      <c r="I33" s="114">
        <f>SUM(I10/4)</f>
        <v>7500</v>
      </c>
      <c r="J33" s="114">
        <v>9400</v>
      </c>
      <c r="K33" s="114">
        <v>8800</v>
      </c>
      <c r="L33" s="114">
        <v>5000</v>
      </c>
      <c r="M33" s="114">
        <v>7300</v>
      </c>
      <c r="N33" s="114">
        <v>8700</v>
      </c>
      <c r="O33" s="114">
        <v>17000</v>
      </c>
      <c r="P33" s="114">
        <v>10400</v>
      </c>
      <c r="Q33" s="114">
        <v>6300</v>
      </c>
      <c r="R33" s="114">
        <v>11400</v>
      </c>
      <c r="S33" s="114">
        <f>SUM(S10/4)</f>
        <v>7500</v>
      </c>
      <c r="T33" s="114">
        <v>6700</v>
      </c>
      <c r="U33" s="114">
        <v>12400</v>
      </c>
      <c r="V33" s="114">
        <v>13300</v>
      </c>
      <c r="W33" s="114">
        <v>6000</v>
      </c>
      <c r="X33" s="114">
        <v>7800</v>
      </c>
      <c r="Y33" s="114">
        <v>10300</v>
      </c>
      <c r="Z33" s="114">
        <v>8600</v>
      </c>
      <c r="AA33" s="114">
        <v>3600</v>
      </c>
      <c r="AB33" s="114">
        <v>7400</v>
      </c>
      <c r="AC33" s="114">
        <f>SUM(AC10/4)</f>
        <v>10000</v>
      </c>
      <c r="AD33" s="114">
        <v>17700</v>
      </c>
      <c r="AE33" s="114">
        <v>29800</v>
      </c>
      <c r="AF33" s="114">
        <v>20900</v>
      </c>
      <c r="AG33" s="114">
        <v>9100</v>
      </c>
      <c r="AH33" s="114">
        <v>19200</v>
      </c>
      <c r="AI33" s="114">
        <v>19600</v>
      </c>
      <c r="AJ33" s="114">
        <v>20200</v>
      </c>
      <c r="AK33" s="114">
        <v>8300</v>
      </c>
      <c r="AL33" s="114">
        <f>SUM(AL10/4)</f>
        <v>10000</v>
      </c>
      <c r="AM33" s="114">
        <v>14900</v>
      </c>
      <c r="AN33" s="114">
        <v>18400</v>
      </c>
      <c r="AO33" s="114">
        <v>13500</v>
      </c>
      <c r="AP33" s="114">
        <v>15400</v>
      </c>
      <c r="AQ33" s="114">
        <v>7400</v>
      </c>
      <c r="AR33" s="114">
        <v>9100</v>
      </c>
      <c r="AS33" s="114">
        <v>16400</v>
      </c>
      <c r="AT33" s="114">
        <v>25600</v>
      </c>
      <c r="AU33" s="114">
        <v>7000</v>
      </c>
      <c r="AV33" s="114">
        <v>14100</v>
      </c>
      <c r="AW33" s="114">
        <v>6700</v>
      </c>
      <c r="AX33" s="114">
        <v>26800</v>
      </c>
      <c r="AY33" s="114">
        <f>SUM(AY10/4)</f>
        <v>7500</v>
      </c>
      <c r="AZ33" s="114">
        <v>19300</v>
      </c>
      <c r="BA33" s="114">
        <v>20000</v>
      </c>
      <c r="BB33" s="114">
        <v>9100</v>
      </c>
      <c r="BC33" s="114">
        <v>9800</v>
      </c>
      <c r="BD33" s="114">
        <v>9200</v>
      </c>
      <c r="BE33" s="114">
        <v>5900</v>
      </c>
      <c r="BF33" s="114">
        <v>10000</v>
      </c>
      <c r="BG33" s="114">
        <v>10000</v>
      </c>
      <c r="BH33" s="114">
        <f>SUM(BH10/4)</f>
        <v>7500</v>
      </c>
      <c r="BI33" s="114">
        <v>12600</v>
      </c>
      <c r="BJ33" s="114">
        <v>9000</v>
      </c>
      <c r="BK33" s="114">
        <v>18800</v>
      </c>
      <c r="BL33" s="114">
        <v>16400</v>
      </c>
      <c r="BM33" s="114">
        <v>17600</v>
      </c>
      <c r="BN33" s="114">
        <v>10300</v>
      </c>
      <c r="BO33" s="114">
        <v>10900</v>
      </c>
      <c r="BP33" s="114">
        <v>8400</v>
      </c>
      <c r="BQ33" s="114">
        <v>10100</v>
      </c>
      <c r="BR33" s="114">
        <f>SUM(BR10/4)</f>
        <v>7500</v>
      </c>
      <c r="BS33" s="114">
        <v>12000</v>
      </c>
      <c r="BT33" s="114">
        <v>12000</v>
      </c>
      <c r="BU33" s="114">
        <v>5300</v>
      </c>
      <c r="BV33" s="114">
        <v>10100</v>
      </c>
      <c r="BW33" s="114">
        <v>9000</v>
      </c>
      <c r="BX33" s="114">
        <v>4800</v>
      </c>
      <c r="BY33" s="114">
        <v>3500</v>
      </c>
      <c r="BZ33" s="114">
        <v>17100</v>
      </c>
      <c r="CA33" s="114">
        <f>SUM(CA10/4)</f>
        <v>10000</v>
      </c>
      <c r="CB33" s="114">
        <v>8300</v>
      </c>
      <c r="CC33" s="114">
        <v>8000</v>
      </c>
      <c r="CD33" s="114">
        <v>14300</v>
      </c>
      <c r="CE33" s="114">
        <v>5900</v>
      </c>
      <c r="CF33" s="114">
        <v>3800</v>
      </c>
      <c r="CG33" s="114">
        <v>5700</v>
      </c>
      <c r="CH33" s="114">
        <v>10200</v>
      </c>
      <c r="CI33" s="114">
        <v>7300</v>
      </c>
      <c r="CJ33" s="114">
        <v>15900</v>
      </c>
      <c r="CK33" s="114">
        <f>SUM(CK10/4)</f>
        <v>7500</v>
      </c>
      <c r="CL33" s="114">
        <v>8900</v>
      </c>
      <c r="CM33" s="114">
        <v>8800</v>
      </c>
      <c r="CN33" s="114">
        <v>7700</v>
      </c>
      <c r="CO33" s="114">
        <v>12700</v>
      </c>
      <c r="CP33" s="114">
        <v>6600</v>
      </c>
      <c r="CQ33" s="113">
        <v>0</v>
      </c>
      <c r="CR33" s="113">
        <v>0</v>
      </c>
      <c r="CS33" s="113"/>
      <c r="CT33" s="113">
        <v>0</v>
      </c>
      <c r="CU33" s="113">
        <v>0</v>
      </c>
      <c r="CV33" s="113">
        <v>0</v>
      </c>
      <c r="CW33" s="113">
        <v>0</v>
      </c>
      <c r="CX33" s="113">
        <v>0</v>
      </c>
      <c r="CY33" s="113">
        <v>0</v>
      </c>
      <c r="CZ33" s="113">
        <v>0</v>
      </c>
      <c r="DA33" s="113">
        <v>0</v>
      </c>
      <c r="DB33" s="113">
        <v>0</v>
      </c>
      <c r="DC33" s="113">
        <v>0</v>
      </c>
      <c r="DD33" s="113">
        <v>0</v>
      </c>
      <c r="DE33" s="113">
        <v>0</v>
      </c>
      <c r="DF33" s="113">
        <v>0</v>
      </c>
      <c r="DG33" s="113">
        <v>0</v>
      </c>
      <c r="DH33" s="113">
        <v>0</v>
      </c>
      <c r="DI33" s="113">
        <v>0</v>
      </c>
      <c r="DJ33" s="113">
        <v>0</v>
      </c>
      <c r="DK33" s="113">
        <v>0</v>
      </c>
      <c r="DL33" s="113">
        <v>0</v>
      </c>
      <c r="DM33" s="113">
        <v>0</v>
      </c>
      <c r="DN33" s="113">
        <v>0</v>
      </c>
      <c r="DO33" s="113">
        <v>0</v>
      </c>
      <c r="DP33" s="113">
        <v>0</v>
      </c>
      <c r="DQ33" s="113">
        <v>0</v>
      </c>
      <c r="DR33" s="113">
        <v>0</v>
      </c>
      <c r="DS33" s="113">
        <v>0</v>
      </c>
      <c r="DT33" s="113">
        <v>0</v>
      </c>
      <c r="DU33" s="113">
        <v>0</v>
      </c>
      <c r="DV33" s="113">
        <v>0</v>
      </c>
      <c r="DW33" s="113">
        <v>0</v>
      </c>
      <c r="DX33" s="113">
        <v>0</v>
      </c>
      <c r="DY33" s="113">
        <v>0</v>
      </c>
      <c r="DZ33" s="113">
        <v>0</v>
      </c>
      <c r="EA33" s="113">
        <v>0</v>
      </c>
      <c r="EB33" s="113">
        <v>0</v>
      </c>
      <c r="EC33" s="113">
        <v>0</v>
      </c>
      <c r="ED33" s="113">
        <v>0</v>
      </c>
      <c r="EE33" s="113">
        <v>0</v>
      </c>
      <c r="EF33" s="113">
        <v>0</v>
      </c>
      <c r="EG33" s="113">
        <v>0</v>
      </c>
      <c r="EH33" s="113">
        <v>0</v>
      </c>
      <c r="EI33" s="113">
        <v>0</v>
      </c>
      <c r="EJ33" s="113">
        <v>0</v>
      </c>
      <c r="EK33" s="113">
        <v>0</v>
      </c>
      <c r="EL33" s="113">
        <v>0</v>
      </c>
      <c r="EM33" s="113">
        <v>0</v>
      </c>
      <c r="EN33" s="113">
        <v>0</v>
      </c>
      <c r="EO33" s="113">
        <v>0</v>
      </c>
      <c r="EP33" s="113">
        <v>0</v>
      </c>
      <c r="EQ33" s="113">
        <v>0</v>
      </c>
      <c r="ER33" s="113">
        <v>0</v>
      </c>
      <c r="ES33" s="113">
        <v>0</v>
      </c>
      <c r="ET33" s="113">
        <v>0</v>
      </c>
      <c r="EU33" s="113">
        <v>0</v>
      </c>
      <c r="EV33" s="113">
        <v>0</v>
      </c>
      <c r="EW33" s="113">
        <v>0</v>
      </c>
      <c r="EX33" s="113">
        <v>0</v>
      </c>
      <c r="EY33" s="113">
        <v>0</v>
      </c>
      <c r="EZ33" s="113">
        <v>0</v>
      </c>
      <c r="FA33" s="113">
        <v>0</v>
      </c>
      <c r="FB33" s="113">
        <v>0</v>
      </c>
      <c r="FC33" s="113">
        <v>0</v>
      </c>
      <c r="FD33" s="113">
        <v>0</v>
      </c>
      <c r="FE33" s="113">
        <v>0</v>
      </c>
      <c r="FF33" s="113">
        <v>0</v>
      </c>
      <c r="FG33" s="113">
        <v>0</v>
      </c>
      <c r="FH33" s="113">
        <v>0</v>
      </c>
    </row>
    <row r="34" spans="1:164" x14ac:dyDescent="0.85">
      <c r="D34" s="284"/>
      <c r="E34" s="285"/>
      <c r="F34" s="286"/>
      <c r="G34" s="110" t="s">
        <v>214</v>
      </c>
      <c r="H34" s="113">
        <f t="shared" si="40"/>
        <v>957500</v>
      </c>
      <c r="I34" s="114">
        <f>SUM(I10/4)</f>
        <v>7500</v>
      </c>
      <c r="J34" s="114">
        <v>9300</v>
      </c>
      <c r="K34" s="114">
        <v>8800</v>
      </c>
      <c r="L34" s="114">
        <v>4900</v>
      </c>
      <c r="M34" s="114">
        <v>7200</v>
      </c>
      <c r="N34" s="114">
        <v>8600</v>
      </c>
      <c r="O34" s="114">
        <v>17000</v>
      </c>
      <c r="P34" s="114">
        <v>10400</v>
      </c>
      <c r="Q34" s="114">
        <v>6200</v>
      </c>
      <c r="R34" s="114">
        <v>11400</v>
      </c>
      <c r="S34" s="114">
        <f>SUM(S10/4)</f>
        <v>7500</v>
      </c>
      <c r="T34" s="114">
        <v>6700</v>
      </c>
      <c r="U34" s="114">
        <v>12300</v>
      </c>
      <c r="V34" s="114">
        <v>13300</v>
      </c>
      <c r="W34" s="114">
        <v>6000</v>
      </c>
      <c r="X34" s="114">
        <v>7800</v>
      </c>
      <c r="Y34" s="114">
        <v>10200</v>
      </c>
      <c r="Z34" s="114">
        <v>8500</v>
      </c>
      <c r="AA34" s="114">
        <v>3500</v>
      </c>
      <c r="AB34" s="114">
        <v>7300</v>
      </c>
      <c r="AC34" s="114">
        <f>SUM(AC10/4)</f>
        <v>10000</v>
      </c>
      <c r="AD34" s="114">
        <v>17600</v>
      </c>
      <c r="AE34" s="114">
        <v>29800</v>
      </c>
      <c r="AF34" s="114">
        <v>20800</v>
      </c>
      <c r="AG34" s="114">
        <v>9100</v>
      </c>
      <c r="AH34" s="114">
        <v>19100</v>
      </c>
      <c r="AI34" s="114">
        <v>19500</v>
      </c>
      <c r="AJ34" s="114">
        <v>20200</v>
      </c>
      <c r="AK34" s="114">
        <v>8300</v>
      </c>
      <c r="AL34" s="114">
        <f>SUM(AL10/4)</f>
        <v>10000</v>
      </c>
      <c r="AM34" s="114">
        <v>14800</v>
      </c>
      <c r="AN34" s="114">
        <v>18400</v>
      </c>
      <c r="AO34" s="114">
        <v>13500</v>
      </c>
      <c r="AP34" s="114">
        <v>15400</v>
      </c>
      <c r="AQ34" s="114">
        <v>7400</v>
      </c>
      <c r="AR34" s="114">
        <v>9100</v>
      </c>
      <c r="AS34" s="114">
        <v>16400</v>
      </c>
      <c r="AT34" s="114">
        <v>25500</v>
      </c>
      <c r="AU34" s="114">
        <v>6900</v>
      </c>
      <c r="AV34" s="114">
        <v>14000</v>
      </c>
      <c r="AW34" s="114">
        <v>6700</v>
      </c>
      <c r="AX34" s="114">
        <v>26700</v>
      </c>
      <c r="AY34" s="114">
        <f>SUM(AY10/4)</f>
        <v>7500</v>
      </c>
      <c r="AZ34" s="114">
        <v>19300</v>
      </c>
      <c r="BA34" s="114">
        <v>19900</v>
      </c>
      <c r="BB34" s="114">
        <v>9100</v>
      </c>
      <c r="BC34" s="114">
        <v>9700</v>
      </c>
      <c r="BD34" s="114">
        <v>9100</v>
      </c>
      <c r="BE34" s="114">
        <v>5800</v>
      </c>
      <c r="BF34" s="114">
        <v>9900</v>
      </c>
      <c r="BG34" s="114">
        <v>10000</v>
      </c>
      <c r="BH34" s="114">
        <f>SUM(BH10/4)</f>
        <v>7500</v>
      </c>
      <c r="BI34" s="114">
        <v>12500</v>
      </c>
      <c r="BJ34" s="114">
        <v>8900</v>
      </c>
      <c r="BK34" s="114">
        <v>18700</v>
      </c>
      <c r="BL34" s="114">
        <v>16300</v>
      </c>
      <c r="BM34" s="114">
        <v>17600</v>
      </c>
      <c r="BN34" s="114">
        <v>10300</v>
      </c>
      <c r="BO34" s="114">
        <v>10900</v>
      </c>
      <c r="BP34" s="114">
        <v>8400</v>
      </c>
      <c r="BQ34" s="114">
        <v>10100</v>
      </c>
      <c r="BR34" s="114">
        <f>SUM(BR10/4)</f>
        <v>7500</v>
      </c>
      <c r="BS34" s="114">
        <v>12000</v>
      </c>
      <c r="BT34" s="114">
        <v>11900</v>
      </c>
      <c r="BU34" s="114">
        <v>5300</v>
      </c>
      <c r="BV34" s="114">
        <v>10100</v>
      </c>
      <c r="BW34" s="114">
        <v>9000</v>
      </c>
      <c r="BX34" s="114">
        <v>4800</v>
      </c>
      <c r="BY34" s="114">
        <v>3500</v>
      </c>
      <c r="BZ34" s="114">
        <v>17100</v>
      </c>
      <c r="CA34" s="114">
        <f>SUM(CA10/4)</f>
        <v>10000</v>
      </c>
      <c r="CB34" s="114">
        <v>8200</v>
      </c>
      <c r="CC34" s="114">
        <v>8000</v>
      </c>
      <c r="CD34" s="114">
        <v>14200</v>
      </c>
      <c r="CE34" s="114">
        <v>5900</v>
      </c>
      <c r="CF34" s="114">
        <v>3800</v>
      </c>
      <c r="CG34" s="114">
        <v>5700</v>
      </c>
      <c r="CH34" s="114">
        <v>10100</v>
      </c>
      <c r="CI34" s="114">
        <v>7200</v>
      </c>
      <c r="CJ34" s="114">
        <v>15900</v>
      </c>
      <c r="CK34" s="114">
        <f>SUM(CK10/4)</f>
        <v>7500</v>
      </c>
      <c r="CL34" s="114">
        <v>8900</v>
      </c>
      <c r="CM34" s="114">
        <v>8900</v>
      </c>
      <c r="CN34" s="114">
        <v>7600</v>
      </c>
      <c r="CO34" s="114">
        <v>12700</v>
      </c>
      <c r="CP34" s="114">
        <v>6600</v>
      </c>
      <c r="CQ34" s="113">
        <v>0</v>
      </c>
      <c r="CR34" s="113">
        <v>0</v>
      </c>
      <c r="CS34" s="113"/>
      <c r="CT34" s="113">
        <v>0</v>
      </c>
      <c r="CU34" s="113">
        <v>0</v>
      </c>
      <c r="CV34" s="113">
        <v>0</v>
      </c>
      <c r="CW34" s="113">
        <v>0</v>
      </c>
      <c r="CX34" s="113">
        <v>0</v>
      </c>
      <c r="CY34" s="113">
        <v>0</v>
      </c>
      <c r="CZ34" s="113">
        <v>0</v>
      </c>
      <c r="DA34" s="113">
        <v>0</v>
      </c>
      <c r="DB34" s="113">
        <v>0</v>
      </c>
      <c r="DC34" s="113">
        <v>0</v>
      </c>
      <c r="DD34" s="113">
        <v>0</v>
      </c>
      <c r="DE34" s="113">
        <v>0</v>
      </c>
      <c r="DF34" s="113">
        <v>0</v>
      </c>
      <c r="DG34" s="113">
        <v>0</v>
      </c>
      <c r="DH34" s="113">
        <v>0</v>
      </c>
      <c r="DI34" s="113">
        <v>0</v>
      </c>
      <c r="DJ34" s="113">
        <v>0</v>
      </c>
      <c r="DK34" s="113">
        <v>0</v>
      </c>
      <c r="DL34" s="113">
        <v>0</v>
      </c>
      <c r="DM34" s="113">
        <v>0</v>
      </c>
      <c r="DN34" s="113">
        <v>0</v>
      </c>
      <c r="DO34" s="113">
        <v>0</v>
      </c>
      <c r="DP34" s="113">
        <v>0</v>
      </c>
      <c r="DQ34" s="113">
        <v>0</v>
      </c>
      <c r="DR34" s="113">
        <v>0</v>
      </c>
      <c r="DS34" s="113">
        <v>0</v>
      </c>
      <c r="DT34" s="113">
        <v>0</v>
      </c>
      <c r="DU34" s="113">
        <v>0</v>
      </c>
      <c r="DV34" s="113">
        <v>0</v>
      </c>
      <c r="DW34" s="113">
        <v>0</v>
      </c>
      <c r="DX34" s="113">
        <v>0</v>
      </c>
      <c r="DY34" s="113">
        <v>0</v>
      </c>
      <c r="DZ34" s="113">
        <v>0</v>
      </c>
      <c r="EA34" s="113">
        <v>0</v>
      </c>
      <c r="EB34" s="113">
        <v>0</v>
      </c>
      <c r="EC34" s="113">
        <v>0</v>
      </c>
      <c r="ED34" s="113">
        <v>0</v>
      </c>
      <c r="EE34" s="113">
        <v>0</v>
      </c>
      <c r="EF34" s="113">
        <v>0</v>
      </c>
      <c r="EG34" s="113">
        <v>0</v>
      </c>
      <c r="EH34" s="113">
        <v>0</v>
      </c>
      <c r="EI34" s="113">
        <v>0</v>
      </c>
      <c r="EJ34" s="113">
        <v>0</v>
      </c>
      <c r="EK34" s="113">
        <v>0</v>
      </c>
      <c r="EL34" s="113">
        <v>0</v>
      </c>
      <c r="EM34" s="113">
        <v>0</v>
      </c>
      <c r="EN34" s="113">
        <v>0</v>
      </c>
      <c r="EO34" s="113">
        <v>0</v>
      </c>
      <c r="EP34" s="113">
        <v>0</v>
      </c>
      <c r="EQ34" s="113">
        <v>0</v>
      </c>
      <c r="ER34" s="113">
        <v>0</v>
      </c>
      <c r="ES34" s="113">
        <v>0</v>
      </c>
      <c r="ET34" s="113">
        <v>0</v>
      </c>
      <c r="EU34" s="113">
        <v>0</v>
      </c>
      <c r="EV34" s="113">
        <v>0</v>
      </c>
      <c r="EW34" s="113">
        <v>0</v>
      </c>
      <c r="EX34" s="113">
        <v>0</v>
      </c>
      <c r="EY34" s="113">
        <v>0</v>
      </c>
      <c r="EZ34" s="113">
        <v>0</v>
      </c>
      <c r="FA34" s="113">
        <v>0</v>
      </c>
      <c r="FB34" s="113">
        <v>0</v>
      </c>
      <c r="FC34" s="113">
        <v>0</v>
      </c>
      <c r="FD34" s="113">
        <v>0</v>
      </c>
      <c r="FE34" s="113">
        <v>0</v>
      </c>
      <c r="FF34" s="113">
        <v>0</v>
      </c>
      <c r="FG34" s="113">
        <v>0</v>
      </c>
      <c r="FH34" s="113">
        <v>0</v>
      </c>
    </row>
    <row r="35" spans="1:164" x14ac:dyDescent="0.85">
      <c r="D35" s="284"/>
      <c r="E35" s="285"/>
      <c r="F35" s="286"/>
      <c r="G35" s="116" t="s">
        <v>215</v>
      </c>
      <c r="H35" s="113">
        <f t="shared" si="40"/>
        <v>415000</v>
      </c>
      <c r="I35" s="114">
        <f t="shared" ref="I35:AI35" si="41">SUM(I11+I12/2)</f>
        <v>20000</v>
      </c>
      <c r="J35" s="114">
        <f t="shared" si="41"/>
        <v>0</v>
      </c>
      <c r="K35" s="114">
        <f t="shared" si="41"/>
        <v>0</v>
      </c>
      <c r="L35" s="114">
        <f t="shared" si="41"/>
        <v>0</v>
      </c>
      <c r="M35" s="114">
        <f t="shared" si="41"/>
        <v>0</v>
      </c>
      <c r="N35" s="114">
        <f t="shared" si="41"/>
        <v>0</v>
      </c>
      <c r="O35" s="114">
        <f t="shared" si="41"/>
        <v>0</v>
      </c>
      <c r="P35" s="114">
        <f t="shared" si="41"/>
        <v>0</v>
      </c>
      <c r="Q35" s="114">
        <f t="shared" si="41"/>
        <v>0</v>
      </c>
      <c r="R35" s="114">
        <f t="shared" si="41"/>
        <v>0</v>
      </c>
      <c r="S35" s="114">
        <f t="shared" si="41"/>
        <v>20000</v>
      </c>
      <c r="T35" s="114">
        <f t="shared" si="41"/>
        <v>0</v>
      </c>
      <c r="U35" s="114">
        <f t="shared" si="41"/>
        <v>0</v>
      </c>
      <c r="V35" s="114">
        <f t="shared" si="41"/>
        <v>0</v>
      </c>
      <c r="W35" s="114">
        <f t="shared" si="41"/>
        <v>0</v>
      </c>
      <c r="X35" s="114">
        <f t="shared" si="41"/>
        <v>0</v>
      </c>
      <c r="Y35" s="114">
        <f t="shared" si="41"/>
        <v>0</v>
      </c>
      <c r="Z35" s="114">
        <f t="shared" si="41"/>
        <v>0</v>
      </c>
      <c r="AA35" s="114">
        <f t="shared" si="41"/>
        <v>0</v>
      </c>
      <c r="AB35" s="114">
        <f t="shared" si="41"/>
        <v>0</v>
      </c>
      <c r="AC35" s="114">
        <f t="shared" si="41"/>
        <v>25000</v>
      </c>
      <c r="AD35" s="114">
        <f t="shared" si="41"/>
        <v>0</v>
      </c>
      <c r="AE35" s="114">
        <f t="shared" si="41"/>
        <v>0</v>
      </c>
      <c r="AF35" s="114">
        <f t="shared" si="41"/>
        <v>0</v>
      </c>
      <c r="AG35" s="114">
        <f t="shared" si="41"/>
        <v>0</v>
      </c>
      <c r="AH35" s="114">
        <f t="shared" si="41"/>
        <v>0</v>
      </c>
      <c r="AI35" s="114">
        <f t="shared" si="41"/>
        <v>0</v>
      </c>
      <c r="AJ35" s="114">
        <f>SUM(AJ11/2)</f>
        <v>25000</v>
      </c>
      <c r="AK35" s="114">
        <f>SUM(AK11+AK12/2)</f>
        <v>0</v>
      </c>
      <c r="AL35" s="114">
        <f>SUM(AL11+AL12/2)</f>
        <v>25000</v>
      </c>
      <c r="AM35" s="114">
        <f>SUM(AM11+AM12/2)</f>
        <v>0</v>
      </c>
      <c r="AN35" s="114">
        <f>SUM(AN11+AN12/2)</f>
        <v>0</v>
      </c>
      <c r="AO35" s="114">
        <f>SUM(AO11/2)</f>
        <v>25000</v>
      </c>
      <c r="AP35" s="114">
        <f>SUM(AP11+AP12/2)</f>
        <v>0</v>
      </c>
      <c r="AQ35" s="114">
        <f>SUM(AQ11/2)</f>
        <v>25000</v>
      </c>
      <c r="AR35" s="114">
        <f>SUM(AR11+AR12/2)</f>
        <v>0</v>
      </c>
      <c r="AS35" s="114">
        <f>SUM(AS11+AS12/2)</f>
        <v>0</v>
      </c>
      <c r="AT35" s="114">
        <f>SUM(AT11/2)</f>
        <v>25000</v>
      </c>
      <c r="AU35" s="114">
        <f>SUM(AU11+AU12/2)</f>
        <v>0</v>
      </c>
      <c r="AV35" s="114">
        <f>SUM(AV11+AV12/2)</f>
        <v>0</v>
      </c>
      <c r="AW35" s="114">
        <f>SUM(AW11/2)</f>
        <v>25000</v>
      </c>
      <c r="AX35" s="114">
        <f>SUM(AX11+AX12/2)</f>
        <v>0</v>
      </c>
      <c r="AY35" s="114">
        <f>SUM(AY11+AY12/2)</f>
        <v>20000</v>
      </c>
      <c r="AZ35" s="114">
        <f>SUM(AZ11/2)</f>
        <v>25000</v>
      </c>
      <c r="BA35" s="114">
        <f t="shared" ref="BA35:CR35" si="42">SUM(BA11+BA12/2)</f>
        <v>0</v>
      </c>
      <c r="BB35" s="114">
        <f t="shared" si="42"/>
        <v>0</v>
      </c>
      <c r="BC35" s="114">
        <f t="shared" si="42"/>
        <v>0</v>
      </c>
      <c r="BD35" s="114">
        <f t="shared" si="42"/>
        <v>0</v>
      </c>
      <c r="BE35" s="114">
        <f t="shared" si="42"/>
        <v>0</v>
      </c>
      <c r="BF35" s="114">
        <f t="shared" si="42"/>
        <v>0</v>
      </c>
      <c r="BG35" s="114">
        <f t="shared" si="42"/>
        <v>0</v>
      </c>
      <c r="BH35" s="114">
        <f t="shared" si="42"/>
        <v>20000</v>
      </c>
      <c r="BI35" s="114">
        <f t="shared" si="42"/>
        <v>0</v>
      </c>
      <c r="BJ35" s="114">
        <f t="shared" si="42"/>
        <v>0</v>
      </c>
      <c r="BK35" s="114">
        <f t="shared" si="42"/>
        <v>0</v>
      </c>
      <c r="BL35" s="114">
        <f t="shared" si="42"/>
        <v>0</v>
      </c>
      <c r="BM35" s="114">
        <f t="shared" si="42"/>
        <v>0</v>
      </c>
      <c r="BN35" s="114">
        <f t="shared" si="42"/>
        <v>0</v>
      </c>
      <c r="BO35" s="114">
        <f t="shared" si="42"/>
        <v>0</v>
      </c>
      <c r="BP35" s="114">
        <f t="shared" si="42"/>
        <v>0</v>
      </c>
      <c r="BQ35" s="114">
        <f t="shared" si="42"/>
        <v>0</v>
      </c>
      <c r="BR35" s="114">
        <f t="shared" si="42"/>
        <v>20000</v>
      </c>
      <c r="BS35" s="114">
        <f t="shared" si="42"/>
        <v>0</v>
      </c>
      <c r="BT35" s="114">
        <f t="shared" si="42"/>
        <v>0</v>
      </c>
      <c r="BU35" s="114">
        <f t="shared" si="42"/>
        <v>0</v>
      </c>
      <c r="BV35" s="114">
        <f t="shared" si="42"/>
        <v>0</v>
      </c>
      <c r="BW35" s="114">
        <f t="shared" si="42"/>
        <v>0</v>
      </c>
      <c r="BX35" s="114">
        <f t="shared" si="42"/>
        <v>0</v>
      </c>
      <c r="BY35" s="114">
        <f t="shared" si="42"/>
        <v>0</v>
      </c>
      <c r="BZ35" s="114">
        <f t="shared" si="42"/>
        <v>0</v>
      </c>
      <c r="CA35" s="114">
        <f t="shared" si="42"/>
        <v>25000</v>
      </c>
      <c r="CB35" s="114">
        <f t="shared" si="42"/>
        <v>0</v>
      </c>
      <c r="CC35" s="114">
        <f t="shared" si="42"/>
        <v>0</v>
      </c>
      <c r="CD35" s="114">
        <f t="shared" si="42"/>
        <v>0</v>
      </c>
      <c r="CE35" s="114">
        <f t="shared" si="42"/>
        <v>0</v>
      </c>
      <c r="CF35" s="114">
        <f t="shared" si="42"/>
        <v>0</v>
      </c>
      <c r="CG35" s="114">
        <f t="shared" si="42"/>
        <v>0</v>
      </c>
      <c r="CH35" s="114">
        <f t="shared" si="42"/>
        <v>0</v>
      </c>
      <c r="CI35" s="114">
        <f t="shared" si="42"/>
        <v>0</v>
      </c>
      <c r="CJ35" s="114">
        <f t="shared" si="42"/>
        <v>0</v>
      </c>
      <c r="CK35" s="114">
        <f t="shared" si="42"/>
        <v>15000</v>
      </c>
      <c r="CL35" s="114">
        <f t="shared" si="42"/>
        <v>0</v>
      </c>
      <c r="CM35" s="114">
        <f t="shared" si="42"/>
        <v>0</v>
      </c>
      <c r="CN35" s="114">
        <f t="shared" si="42"/>
        <v>0</v>
      </c>
      <c r="CO35" s="114">
        <f t="shared" si="42"/>
        <v>0</v>
      </c>
      <c r="CP35" s="114">
        <f t="shared" si="42"/>
        <v>0</v>
      </c>
      <c r="CQ35" s="114">
        <f t="shared" si="42"/>
        <v>0</v>
      </c>
      <c r="CR35" s="114">
        <f t="shared" si="42"/>
        <v>0</v>
      </c>
      <c r="CS35" s="114"/>
      <c r="CT35" s="114">
        <f t="shared" ref="CT35:DB35" si="43">SUM(CT11+CT12/2)</f>
        <v>0</v>
      </c>
      <c r="CU35" s="114">
        <f t="shared" si="43"/>
        <v>0</v>
      </c>
      <c r="CV35" s="114">
        <f t="shared" si="43"/>
        <v>0</v>
      </c>
      <c r="CW35" s="114">
        <f t="shared" si="43"/>
        <v>0</v>
      </c>
      <c r="CX35" s="114">
        <f t="shared" si="43"/>
        <v>0</v>
      </c>
      <c r="CY35" s="114">
        <f t="shared" si="43"/>
        <v>0</v>
      </c>
      <c r="CZ35" s="114">
        <f t="shared" si="43"/>
        <v>0</v>
      </c>
      <c r="DA35" s="114">
        <f t="shared" si="43"/>
        <v>0</v>
      </c>
      <c r="DB35" s="114">
        <f t="shared" si="43"/>
        <v>0</v>
      </c>
      <c r="DC35" s="114">
        <f>SUM(DC11/2)</f>
        <v>25000</v>
      </c>
      <c r="DD35" s="114">
        <f>SUM(DD11/2)</f>
        <v>25000</v>
      </c>
      <c r="DE35" s="114">
        <f>SUM(DE11/2)</f>
        <v>0</v>
      </c>
      <c r="DF35" s="114">
        <f>SUM(DF11/2)</f>
        <v>0</v>
      </c>
      <c r="DG35" s="114">
        <f>SUM(DG11/2)</f>
        <v>25000</v>
      </c>
      <c r="DH35" s="115">
        <f t="shared" ref="DH35:EM35" si="44">SUM(DH11+DH12/2)</f>
        <v>0</v>
      </c>
      <c r="DI35" s="115">
        <f t="shared" si="44"/>
        <v>0</v>
      </c>
      <c r="DJ35" s="115">
        <f t="shared" si="44"/>
        <v>0</v>
      </c>
      <c r="DK35" s="115">
        <f t="shared" si="44"/>
        <v>0</v>
      </c>
      <c r="DL35" s="115">
        <f t="shared" si="44"/>
        <v>0</v>
      </c>
      <c r="DM35" s="115">
        <f t="shared" si="44"/>
        <v>0</v>
      </c>
      <c r="DN35" s="115">
        <f t="shared" si="44"/>
        <v>0</v>
      </c>
      <c r="DO35" s="115">
        <f t="shared" si="44"/>
        <v>0</v>
      </c>
      <c r="DP35" s="115">
        <f t="shared" si="44"/>
        <v>0</v>
      </c>
      <c r="DQ35" s="115">
        <f t="shared" si="44"/>
        <v>0</v>
      </c>
      <c r="DR35" s="115">
        <f t="shared" si="44"/>
        <v>0</v>
      </c>
      <c r="DS35" s="115">
        <f t="shared" si="44"/>
        <v>0</v>
      </c>
      <c r="DT35" s="115">
        <f t="shared" si="44"/>
        <v>0</v>
      </c>
      <c r="DU35" s="115">
        <f t="shared" si="44"/>
        <v>0</v>
      </c>
      <c r="DV35" s="115">
        <f t="shared" si="44"/>
        <v>0</v>
      </c>
      <c r="DW35" s="115">
        <f t="shared" si="44"/>
        <v>0</v>
      </c>
      <c r="DX35" s="115">
        <f t="shared" si="44"/>
        <v>0</v>
      </c>
      <c r="DY35" s="115">
        <f t="shared" si="44"/>
        <v>0</v>
      </c>
      <c r="DZ35" s="115">
        <f t="shared" si="44"/>
        <v>0</v>
      </c>
      <c r="EA35" s="115">
        <f t="shared" si="44"/>
        <v>0</v>
      </c>
      <c r="EB35" s="115">
        <f t="shared" si="44"/>
        <v>0</v>
      </c>
      <c r="EC35" s="115">
        <f t="shared" si="44"/>
        <v>0</v>
      </c>
      <c r="ED35" s="115">
        <f t="shared" si="44"/>
        <v>0</v>
      </c>
      <c r="EE35" s="115">
        <f t="shared" si="44"/>
        <v>0</v>
      </c>
      <c r="EF35" s="115">
        <f t="shared" si="44"/>
        <v>0</v>
      </c>
      <c r="EG35" s="115">
        <f t="shared" si="44"/>
        <v>0</v>
      </c>
      <c r="EH35" s="115">
        <f t="shared" si="44"/>
        <v>0</v>
      </c>
      <c r="EI35" s="115">
        <f t="shared" si="44"/>
        <v>0</v>
      </c>
      <c r="EJ35" s="115">
        <f t="shared" si="44"/>
        <v>0</v>
      </c>
      <c r="EK35" s="115">
        <f t="shared" si="44"/>
        <v>0</v>
      </c>
      <c r="EL35" s="115">
        <f t="shared" si="44"/>
        <v>0</v>
      </c>
      <c r="EM35" s="115">
        <f t="shared" si="44"/>
        <v>0</v>
      </c>
      <c r="EN35" s="115">
        <f t="shared" ref="EN35:FH35" si="45">SUM(EN11+EN12/2)</f>
        <v>0</v>
      </c>
      <c r="EO35" s="115">
        <f t="shared" si="45"/>
        <v>0</v>
      </c>
      <c r="EP35" s="115">
        <f t="shared" si="45"/>
        <v>0</v>
      </c>
      <c r="EQ35" s="115">
        <f t="shared" si="45"/>
        <v>0</v>
      </c>
      <c r="ER35" s="115">
        <f t="shared" si="45"/>
        <v>0</v>
      </c>
      <c r="ES35" s="115">
        <f t="shared" si="45"/>
        <v>0</v>
      </c>
      <c r="ET35" s="115">
        <f t="shared" si="45"/>
        <v>0</v>
      </c>
      <c r="EU35" s="115">
        <f t="shared" si="45"/>
        <v>0</v>
      </c>
      <c r="EV35" s="115">
        <f t="shared" si="45"/>
        <v>0</v>
      </c>
      <c r="EW35" s="115">
        <f t="shared" si="45"/>
        <v>0</v>
      </c>
      <c r="EX35" s="115">
        <f t="shared" si="45"/>
        <v>0</v>
      </c>
      <c r="EY35" s="115">
        <f t="shared" si="45"/>
        <v>0</v>
      </c>
      <c r="EZ35" s="115">
        <f t="shared" si="45"/>
        <v>0</v>
      </c>
      <c r="FA35" s="115">
        <f t="shared" si="45"/>
        <v>0</v>
      </c>
      <c r="FB35" s="115">
        <f t="shared" si="45"/>
        <v>0</v>
      </c>
      <c r="FC35" s="115">
        <f t="shared" si="45"/>
        <v>0</v>
      </c>
      <c r="FD35" s="115">
        <f t="shared" si="45"/>
        <v>0</v>
      </c>
      <c r="FE35" s="115">
        <f t="shared" si="45"/>
        <v>0</v>
      </c>
      <c r="FF35" s="115">
        <f t="shared" si="45"/>
        <v>0</v>
      </c>
      <c r="FG35" s="115">
        <f t="shared" si="45"/>
        <v>0</v>
      </c>
      <c r="FH35" s="115">
        <f t="shared" si="45"/>
        <v>0</v>
      </c>
    </row>
    <row r="36" spans="1:164" x14ac:dyDescent="0.85">
      <c r="D36" s="284"/>
      <c r="E36" s="285"/>
      <c r="F36" s="286"/>
      <c r="G36" s="117" t="s">
        <v>186</v>
      </c>
      <c r="H36" s="113">
        <f t="shared" si="40"/>
        <v>415000</v>
      </c>
      <c r="I36" s="114">
        <f t="shared" ref="I36:AI36" si="46">SUM(I12/2)</f>
        <v>20000</v>
      </c>
      <c r="J36" s="114">
        <f t="shared" si="46"/>
        <v>0</v>
      </c>
      <c r="K36" s="114">
        <f t="shared" si="46"/>
        <v>0</v>
      </c>
      <c r="L36" s="114">
        <f t="shared" si="46"/>
        <v>0</v>
      </c>
      <c r="M36" s="114">
        <f t="shared" si="46"/>
        <v>0</v>
      </c>
      <c r="N36" s="114">
        <f t="shared" si="46"/>
        <v>0</v>
      </c>
      <c r="O36" s="114">
        <f t="shared" si="46"/>
        <v>0</v>
      </c>
      <c r="P36" s="114">
        <f t="shared" si="46"/>
        <v>0</v>
      </c>
      <c r="Q36" s="114">
        <f t="shared" si="46"/>
        <v>0</v>
      </c>
      <c r="R36" s="114">
        <f t="shared" si="46"/>
        <v>0</v>
      </c>
      <c r="S36" s="114">
        <f t="shared" si="46"/>
        <v>20000</v>
      </c>
      <c r="T36" s="114">
        <f t="shared" si="46"/>
        <v>0</v>
      </c>
      <c r="U36" s="114">
        <f t="shared" si="46"/>
        <v>0</v>
      </c>
      <c r="V36" s="114">
        <f t="shared" si="46"/>
        <v>0</v>
      </c>
      <c r="W36" s="114">
        <f t="shared" si="46"/>
        <v>0</v>
      </c>
      <c r="X36" s="114">
        <f t="shared" si="46"/>
        <v>0</v>
      </c>
      <c r="Y36" s="114">
        <f t="shared" si="46"/>
        <v>0</v>
      </c>
      <c r="Z36" s="114">
        <f t="shared" si="46"/>
        <v>0</v>
      </c>
      <c r="AA36" s="114">
        <f t="shared" si="46"/>
        <v>0</v>
      </c>
      <c r="AB36" s="114">
        <f t="shared" si="46"/>
        <v>0</v>
      </c>
      <c r="AC36" s="114">
        <f t="shared" si="46"/>
        <v>25000</v>
      </c>
      <c r="AD36" s="114">
        <f t="shared" si="46"/>
        <v>0</v>
      </c>
      <c r="AE36" s="114">
        <f t="shared" si="46"/>
        <v>0</v>
      </c>
      <c r="AF36" s="114">
        <f t="shared" si="46"/>
        <v>0</v>
      </c>
      <c r="AG36" s="114">
        <f t="shared" si="46"/>
        <v>0</v>
      </c>
      <c r="AH36" s="114">
        <f t="shared" si="46"/>
        <v>0</v>
      </c>
      <c r="AI36" s="114">
        <f t="shared" si="46"/>
        <v>0</v>
      </c>
      <c r="AJ36" s="114">
        <f>SUM(AJ11/2)</f>
        <v>25000</v>
      </c>
      <c r="AK36" s="114">
        <f>SUM(AK12/2)</f>
        <v>0</v>
      </c>
      <c r="AL36" s="114">
        <f>SUM(AL12/2)</f>
        <v>25000</v>
      </c>
      <c r="AM36" s="114">
        <f>SUM(AM12/2)</f>
        <v>0</v>
      </c>
      <c r="AN36" s="114">
        <f>SUM(AN12/2)</f>
        <v>0</v>
      </c>
      <c r="AO36" s="114">
        <f>SUM(AO11/2)</f>
        <v>25000</v>
      </c>
      <c r="AP36" s="114">
        <f>SUM(AP12/2)</f>
        <v>0</v>
      </c>
      <c r="AQ36" s="114">
        <f>SUM(AQ11/2)</f>
        <v>25000</v>
      </c>
      <c r="AR36" s="114">
        <f>SUM(AR12/2)</f>
        <v>0</v>
      </c>
      <c r="AS36" s="114">
        <f>SUM(AS12/2)</f>
        <v>0</v>
      </c>
      <c r="AT36" s="114">
        <f>SUM(AT11/2)</f>
        <v>25000</v>
      </c>
      <c r="AU36" s="114">
        <f>SUM(AU12/2)</f>
        <v>0</v>
      </c>
      <c r="AV36" s="114">
        <f>SUM(AV12/2)</f>
        <v>0</v>
      </c>
      <c r="AW36" s="114">
        <f>SUM(AW11/2)</f>
        <v>25000</v>
      </c>
      <c r="AX36" s="114">
        <f>SUM(AX12/2)</f>
        <v>0</v>
      </c>
      <c r="AY36" s="114">
        <f>SUM(AY12/2)</f>
        <v>20000</v>
      </c>
      <c r="AZ36" s="114">
        <f>SUM(AZ11/2)</f>
        <v>25000</v>
      </c>
      <c r="BA36" s="114">
        <f t="shared" ref="BA36:CR36" si="47">SUM(BA12/2)</f>
        <v>0</v>
      </c>
      <c r="BB36" s="114">
        <f t="shared" si="47"/>
        <v>0</v>
      </c>
      <c r="BC36" s="114">
        <f t="shared" si="47"/>
        <v>0</v>
      </c>
      <c r="BD36" s="114">
        <f t="shared" si="47"/>
        <v>0</v>
      </c>
      <c r="BE36" s="114">
        <f t="shared" si="47"/>
        <v>0</v>
      </c>
      <c r="BF36" s="114">
        <f t="shared" si="47"/>
        <v>0</v>
      </c>
      <c r="BG36" s="114">
        <f t="shared" si="47"/>
        <v>0</v>
      </c>
      <c r="BH36" s="114">
        <f t="shared" si="47"/>
        <v>20000</v>
      </c>
      <c r="BI36" s="114">
        <f t="shared" si="47"/>
        <v>0</v>
      </c>
      <c r="BJ36" s="114">
        <f t="shared" si="47"/>
        <v>0</v>
      </c>
      <c r="BK36" s="114">
        <f t="shared" si="47"/>
        <v>0</v>
      </c>
      <c r="BL36" s="114">
        <f t="shared" si="47"/>
        <v>0</v>
      </c>
      <c r="BM36" s="114">
        <f t="shared" si="47"/>
        <v>0</v>
      </c>
      <c r="BN36" s="114">
        <f t="shared" si="47"/>
        <v>0</v>
      </c>
      <c r="BO36" s="114">
        <f t="shared" si="47"/>
        <v>0</v>
      </c>
      <c r="BP36" s="114">
        <f t="shared" si="47"/>
        <v>0</v>
      </c>
      <c r="BQ36" s="114">
        <f t="shared" si="47"/>
        <v>0</v>
      </c>
      <c r="BR36" s="114">
        <f t="shared" si="47"/>
        <v>20000</v>
      </c>
      <c r="BS36" s="114">
        <f t="shared" si="47"/>
        <v>0</v>
      </c>
      <c r="BT36" s="114">
        <f t="shared" si="47"/>
        <v>0</v>
      </c>
      <c r="BU36" s="114">
        <f t="shared" si="47"/>
        <v>0</v>
      </c>
      <c r="BV36" s="114">
        <f t="shared" si="47"/>
        <v>0</v>
      </c>
      <c r="BW36" s="114">
        <f t="shared" si="47"/>
        <v>0</v>
      </c>
      <c r="BX36" s="114">
        <f t="shared" si="47"/>
        <v>0</v>
      </c>
      <c r="BY36" s="114">
        <f t="shared" si="47"/>
        <v>0</v>
      </c>
      <c r="BZ36" s="114">
        <f t="shared" si="47"/>
        <v>0</v>
      </c>
      <c r="CA36" s="114">
        <f t="shared" si="47"/>
        <v>25000</v>
      </c>
      <c r="CB36" s="114">
        <f t="shared" si="47"/>
        <v>0</v>
      </c>
      <c r="CC36" s="114">
        <f t="shared" si="47"/>
        <v>0</v>
      </c>
      <c r="CD36" s="114">
        <f t="shared" si="47"/>
        <v>0</v>
      </c>
      <c r="CE36" s="114">
        <f t="shared" si="47"/>
        <v>0</v>
      </c>
      <c r="CF36" s="114">
        <f t="shared" si="47"/>
        <v>0</v>
      </c>
      <c r="CG36" s="114">
        <f t="shared" si="47"/>
        <v>0</v>
      </c>
      <c r="CH36" s="114">
        <f t="shared" si="47"/>
        <v>0</v>
      </c>
      <c r="CI36" s="114">
        <f t="shared" si="47"/>
        <v>0</v>
      </c>
      <c r="CJ36" s="114">
        <f t="shared" si="47"/>
        <v>0</v>
      </c>
      <c r="CK36" s="114">
        <f t="shared" si="47"/>
        <v>15000</v>
      </c>
      <c r="CL36" s="114">
        <f t="shared" si="47"/>
        <v>0</v>
      </c>
      <c r="CM36" s="114">
        <f t="shared" si="47"/>
        <v>0</v>
      </c>
      <c r="CN36" s="114">
        <f t="shared" si="47"/>
        <v>0</v>
      </c>
      <c r="CO36" s="114">
        <f t="shared" si="47"/>
        <v>0</v>
      </c>
      <c r="CP36" s="114">
        <f t="shared" si="47"/>
        <v>0</v>
      </c>
      <c r="CQ36" s="114">
        <f t="shared" si="47"/>
        <v>0</v>
      </c>
      <c r="CR36" s="114">
        <f t="shared" si="47"/>
        <v>0</v>
      </c>
      <c r="CS36" s="114"/>
      <c r="CT36" s="114">
        <f t="shared" ref="CT36:DB36" si="48">SUM(CT12/2)</f>
        <v>0</v>
      </c>
      <c r="CU36" s="114">
        <f t="shared" si="48"/>
        <v>0</v>
      </c>
      <c r="CV36" s="114">
        <f t="shared" si="48"/>
        <v>0</v>
      </c>
      <c r="CW36" s="114">
        <f t="shared" si="48"/>
        <v>0</v>
      </c>
      <c r="CX36" s="114">
        <f t="shared" si="48"/>
        <v>0</v>
      </c>
      <c r="CY36" s="114">
        <f t="shared" si="48"/>
        <v>0</v>
      </c>
      <c r="CZ36" s="114">
        <f t="shared" si="48"/>
        <v>0</v>
      </c>
      <c r="DA36" s="114">
        <f t="shared" si="48"/>
        <v>0</v>
      </c>
      <c r="DB36" s="114">
        <f t="shared" si="48"/>
        <v>0</v>
      </c>
      <c r="DC36" s="114">
        <f>SUM(DC11/2)</f>
        <v>25000</v>
      </c>
      <c r="DD36" s="114">
        <f>SUM(DD11/2)</f>
        <v>25000</v>
      </c>
      <c r="DE36" s="114">
        <f>SUM(DE11/2)</f>
        <v>0</v>
      </c>
      <c r="DF36" s="114">
        <f>SUM(DF11/2)</f>
        <v>0</v>
      </c>
      <c r="DG36" s="114">
        <f>SUM(DG11/2)</f>
        <v>25000</v>
      </c>
      <c r="DH36" s="115">
        <f t="shared" ref="DH36:EM36" si="49">SUM(DH12/2)</f>
        <v>0</v>
      </c>
      <c r="DI36" s="115">
        <f t="shared" si="49"/>
        <v>0</v>
      </c>
      <c r="DJ36" s="115">
        <f t="shared" si="49"/>
        <v>0</v>
      </c>
      <c r="DK36" s="115">
        <f t="shared" si="49"/>
        <v>0</v>
      </c>
      <c r="DL36" s="115">
        <f t="shared" si="49"/>
        <v>0</v>
      </c>
      <c r="DM36" s="115">
        <f t="shared" si="49"/>
        <v>0</v>
      </c>
      <c r="DN36" s="115">
        <f t="shared" si="49"/>
        <v>0</v>
      </c>
      <c r="DO36" s="115">
        <f t="shared" si="49"/>
        <v>0</v>
      </c>
      <c r="DP36" s="115">
        <f t="shared" si="49"/>
        <v>0</v>
      </c>
      <c r="DQ36" s="115">
        <f t="shared" si="49"/>
        <v>0</v>
      </c>
      <c r="DR36" s="115">
        <f t="shared" si="49"/>
        <v>0</v>
      </c>
      <c r="DS36" s="115">
        <f t="shared" si="49"/>
        <v>0</v>
      </c>
      <c r="DT36" s="115">
        <f t="shared" si="49"/>
        <v>0</v>
      </c>
      <c r="DU36" s="115">
        <f t="shared" si="49"/>
        <v>0</v>
      </c>
      <c r="DV36" s="115">
        <f t="shared" si="49"/>
        <v>0</v>
      </c>
      <c r="DW36" s="115">
        <f t="shared" si="49"/>
        <v>0</v>
      </c>
      <c r="DX36" s="115">
        <f t="shared" si="49"/>
        <v>0</v>
      </c>
      <c r="DY36" s="115">
        <f t="shared" si="49"/>
        <v>0</v>
      </c>
      <c r="DZ36" s="115">
        <f t="shared" si="49"/>
        <v>0</v>
      </c>
      <c r="EA36" s="115">
        <f t="shared" si="49"/>
        <v>0</v>
      </c>
      <c r="EB36" s="115">
        <f t="shared" si="49"/>
        <v>0</v>
      </c>
      <c r="EC36" s="115">
        <f t="shared" si="49"/>
        <v>0</v>
      </c>
      <c r="ED36" s="115">
        <f t="shared" si="49"/>
        <v>0</v>
      </c>
      <c r="EE36" s="115">
        <f t="shared" si="49"/>
        <v>0</v>
      </c>
      <c r="EF36" s="115">
        <f t="shared" si="49"/>
        <v>0</v>
      </c>
      <c r="EG36" s="115">
        <f t="shared" si="49"/>
        <v>0</v>
      </c>
      <c r="EH36" s="115">
        <f t="shared" si="49"/>
        <v>0</v>
      </c>
      <c r="EI36" s="115">
        <f t="shared" si="49"/>
        <v>0</v>
      </c>
      <c r="EJ36" s="115">
        <f t="shared" si="49"/>
        <v>0</v>
      </c>
      <c r="EK36" s="115">
        <f t="shared" si="49"/>
        <v>0</v>
      </c>
      <c r="EL36" s="115">
        <f t="shared" si="49"/>
        <v>0</v>
      </c>
      <c r="EM36" s="115">
        <f t="shared" si="49"/>
        <v>0</v>
      </c>
      <c r="EN36" s="115">
        <f t="shared" ref="EN36:FH36" si="50">SUM(EN12/2)</f>
        <v>0</v>
      </c>
      <c r="EO36" s="115">
        <f t="shared" si="50"/>
        <v>0</v>
      </c>
      <c r="EP36" s="115">
        <f t="shared" si="50"/>
        <v>0</v>
      </c>
      <c r="EQ36" s="115">
        <f t="shared" si="50"/>
        <v>0</v>
      </c>
      <c r="ER36" s="115">
        <f t="shared" si="50"/>
        <v>0</v>
      </c>
      <c r="ES36" s="115">
        <f t="shared" si="50"/>
        <v>0</v>
      </c>
      <c r="ET36" s="115">
        <f t="shared" si="50"/>
        <v>0</v>
      </c>
      <c r="EU36" s="115">
        <f t="shared" si="50"/>
        <v>0</v>
      </c>
      <c r="EV36" s="115">
        <f t="shared" si="50"/>
        <v>0</v>
      </c>
      <c r="EW36" s="115">
        <f t="shared" si="50"/>
        <v>0</v>
      </c>
      <c r="EX36" s="115">
        <f t="shared" si="50"/>
        <v>0</v>
      </c>
      <c r="EY36" s="115">
        <f t="shared" si="50"/>
        <v>0</v>
      </c>
      <c r="EZ36" s="115">
        <f t="shared" si="50"/>
        <v>0</v>
      </c>
      <c r="FA36" s="115">
        <f t="shared" si="50"/>
        <v>0</v>
      </c>
      <c r="FB36" s="115">
        <f t="shared" si="50"/>
        <v>0</v>
      </c>
      <c r="FC36" s="115">
        <f t="shared" si="50"/>
        <v>0</v>
      </c>
      <c r="FD36" s="115">
        <f t="shared" si="50"/>
        <v>0</v>
      </c>
      <c r="FE36" s="115">
        <f t="shared" si="50"/>
        <v>0</v>
      </c>
      <c r="FF36" s="115">
        <f t="shared" si="50"/>
        <v>0</v>
      </c>
      <c r="FG36" s="115">
        <f t="shared" si="50"/>
        <v>0</v>
      </c>
      <c r="FH36" s="115">
        <f t="shared" si="50"/>
        <v>0</v>
      </c>
    </row>
    <row r="37" spans="1:164" x14ac:dyDescent="0.85">
      <c r="D37" s="287"/>
      <c r="E37" s="288"/>
      <c r="F37" s="289"/>
      <c r="G37" s="111" t="s">
        <v>3</v>
      </c>
      <c r="H37" s="118">
        <f>SUM(H31:H36)</f>
        <v>4670600</v>
      </c>
      <c r="I37" s="119">
        <f>SUM(I31:I36)</f>
        <v>70000</v>
      </c>
      <c r="J37" s="119">
        <f t="shared" ref="J37:BU37" si="51">SUM(J31:J36)</f>
        <v>37500</v>
      </c>
      <c r="K37" s="119">
        <f t="shared" si="51"/>
        <v>35300</v>
      </c>
      <c r="L37" s="119">
        <f t="shared" si="51"/>
        <v>19900</v>
      </c>
      <c r="M37" s="119">
        <f t="shared" si="51"/>
        <v>29000</v>
      </c>
      <c r="N37" s="119">
        <f t="shared" si="51"/>
        <v>34600</v>
      </c>
      <c r="O37" s="119">
        <f t="shared" si="51"/>
        <v>68100</v>
      </c>
      <c r="P37" s="119">
        <f t="shared" si="51"/>
        <v>41600</v>
      </c>
      <c r="Q37" s="119">
        <f t="shared" si="51"/>
        <v>25100</v>
      </c>
      <c r="R37" s="119">
        <f t="shared" si="51"/>
        <v>45700</v>
      </c>
      <c r="S37" s="119">
        <f t="shared" si="51"/>
        <v>70000</v>
      </c>
      <c r="T37" s="119">
        <f t="shared" si="51"/>
        <v>26800</v>
      </c>
      <c r="U37" s="119">
        <f t="shared" si="51"/>
        <v>49500</v>
      </c>
      <c r="V37" s="119">
        <f t="shared" si="51"/>
        <v>53200</v>
      </c>
      <c r="W37" s="119">
        <f t="shared" si="51"/>
        <v>24000</v>
      </c>
      <c r="X37" s="119">
        <f t="shared" si="51"/>
        <v>31300</v>
      </c>
      <c r="Y37" s="119">
        <f t="shared" si="51"/>
        <v>41000</v>
      </c>
      <c r="Z37" s="119">
        <f t="shared" si="51"/>
        <v>34300</v>
      </c>
      <c r="AA37" s="119">
        <f t="shared" si="51"/>
        <v>14200</v>
      </c>
      <c r="AB37" s="119">
        <f t="shared" si="51"/>
        <v>29400</v>
      </c>
      <c r="AC37" s="119">
        <f t="shared" si="51"/>
        <v>90000</v>
      </c>
      <c r="AD37" s="119">
        <f t="shared" si="51"/>
        <v>70600</v>
      </c>
      <c r="AE37" s="119">
        <f t="shared" si="51"/>
        <v>119200</v>
      </c>
      <c r="AF37" s="119">
        <f t="shared" si="51"/>
        <v>83500</v>
      </c>
      <c r="AG37" s="119">
        <f t="shared" si="51"/>
        <v>36500</v>
      </c>
      <c r="AH37" s="119">
        <f t="shared" si="51"/>
        <v>76700</v>
      </c>
      <c r="AI37" s="119">
        <f t="shared" si="51"/>
        <v>78200</v>
      </c>
      <c r="AJ37" s="119">
        <f t="shared" si="51"/>
        <v>130900</v>
      </c>
      <c r="AK37" s="119">
        <f t="shared" si="51"/>
        <v>33200</v>
      </c>
      <c r="AL37" s="119">
        <f t="shared" si="51"/>
        <v>90000</v>
      </c>
      <c r="AM37" s="119">
        <f t="shared" si="51"/>
        <v>59400</v>
      </c>
      <c r="AN37" s="119">
        <f t="shared" si="51"/>
        <v>73600</v>
      </c>
      <c r="AO37" s="119">
        <f t="shared" si="51"/>
        <v>104100</v>
      </c>
      <c r="AP37" s="119">
        <f t="shared" si="51"/>
        <v>61600</v>
      </c>
      <c r="AQ37" s="119">
        <f t="shared" si="51"/>
        <v>79600</v>
      </c>
      <c r="AR37" s="119">
        <f t="shared" si="51"/>
        <v>36400</v>
      </c>
      <c r="AS37" s="119">
        <f t="shared" si="51"/>
        <v>65600</v>
      </c>
      <c r="AT37" s="119">
        <f t="shared" si="51"/>
        <v>152200</v>
      </c>
      <c r="AU37" s="119">
        <f t="shared" si="51"/>
        <v>27800</v>
      </c>
      <c r="AV37" s="119">
        <f t="shared" si="51"/>
        <v>56200</v>
      </c>
      <c r="AW37" s="119">
        <f t="shared" si="51"/>
        <v>76900</v>
      </c>
      <c r="AX37" s="119">
        <f t="shared" si="51"/>
        <v>107100</v>
      </c>
      <c r="AY37" s="119">
        <f t="shared" si="51"/>
        <v>70000</v>
      </c>
      <c r="AZ37" s="119">
        <f t="shared" si="51"/>
        <v>127300</v>
      </c>
      <c r="BA37" s="119">
        <f t="shared" si="51"/>
        <v>79900</v>
      </c>
      <c r="BB37" s="119">
        <f t="shared" si="51"/>
        <v>36400</v>
      </c>
      <c r="BC37" s="119">
        <f t="shared" si="51"/>
        <v>39000</v>
      </c>
      <c r="BD37" s="119">
        <f t="shared" si="51"/>
        <v>36700</v>
      </c>
      <c r="BE37" s="119">
        <f t="shared" si="51"/>
        <v>23500</v>
      </c>
      <c r="BF37" s="119">
        <f t="shared" si="51"/>
        <v>39900</v>
      </c>
      <c r="BG37" s="119">
        <f t="shared" si="51"/>
        <v>40100</v>
      </c>
      <c r="BH37" s="119">
        <f t="shared" si="51"/>
        <v>70000</v>
      </c>
      <c r="BI37" s="119">
        <f t="shared" si="51"/>
        <v>50300</v>
      </c>
      <c r="BJ37" s="119">
        <f t="shared" si="51"/>
        <v>35800</v>
      </c>
      <c r="BK37" s="119">
        <f t="shared" si="51"/>
        <v>75100</v>
      </c>
      <c r="BL37" s="119">
        <f t="shared" si="51"/>
        <v>65400</v>
      </c>
      <c r="BM37" s="119">
        <f t="shared" si="51"/>
        <v>70400</v>
      </c>
      <c r="BN37" s="119">
        <f t="shared" si="51"/>
        <v>41300</v>
      </c>
      <c r="BO37" s="119">
        <f t="shared" si="51"/>
        <v>43700</v>
      </c>
      <c r="BP37" s="119">
        <f t="shared" si="51"/>
        <v>33700</v>
      </c>
      <c r="BQ37" s="119">
        <f t="shared" si="51"/>
        <v>40400</v>
      </c>
      <c r="BR37" s="119">
        <f t="shared" si="51"/>
        <v>70000</v>
      </c>
      <c r="BS37" s="119">
        <f t="shared" si="51"/>
        <v>48000</v>
      </c>
      <c r="BT37" s="119">
        <f t="shared" si="51"/>
        <v>47800</v>
      </c>
      <c r="BU37" s="119">
        <f t="shared" si="51"/>
        <v>21300</v>
      </c>
      <c r="BV37" s="119">
        <f t="shared" ref="BV37:EH37" si="52">SUM(BV31:BV36)</f>
        <v>40400</v>
      </c>
      <c r="BW37" s="119">
        <f t="shared" si="52"/>
        <v>36100</v>
      </c>
      <c r="BX37" s="119">
        <f t="shared" si="52"/>
        <v>19300</v>
      </c>
      <c r="BY37" s="119">
        <f t="shared" si="52"/>
        <v>14100</v>
      </c>
      <c r="BZ37" s="119">
        <f t="shared" si="52"/>
        <v>68400</v>
      </c>
      <c r="CA37" s="119">
        <f t="shared" si="52"/>
        <v>90000</v>
      </c>
      <c r="CB37" s="119">
        <f t="shared" si="52"/>
        <v>33000</v>
      </c>
      <c r="CC37" s="119">
        <f t="shared" si="52"/>
        <v>32000</v>
      </c>
      <c r="CD37" s="119">
        <f t="shared" si="52"/>
        <v>57100</v>
      </c>
      <c r="CE37" s="119">
        <f t="shared" si="52"/>
        <v>23700</v>
      </c>
      <c r="CF37" s="119">
        <f t="shared" si="52"/>
        <v>15300</v>
      </c>
      <c r="CG37" s="119">
        <f t="shared" si="52"/>
        <v>22800</v>
      </c>
      <c r="CH37" s="119">
        <f t="shared" si="52"/>
        <v>40700</v>
      </c>
      <c r="CI37" s="119">
        <f t="shared" si="52"/>
        <v>29100</v>
      </c>
      <c r="CJ37" s="119">
        <f t="shared" si="52"/>
        <v>63700</v>
      </c>
      <c r="CK37" s="119">
        <f t="shared" si="52"/>
        <v>60000</v>
      </c>
      <c r="CL37" s="119">
        <f t="shared" si="52"/>
        <v>35700</v>
      </c>
      <c r="CM37" s="119">
        <f t="shared" si="52"/>
        <v>35300</v>
      </c>
      <c r="CN37" s="119">
        <f t="shared" si="52"/>
        <v>30700</v>
      </c>
      <c r="CO37" s="119">
        <f t="shared" si="52"/>
        <v>50900</v>
      </c>
      <c r="CP37" s="119">
        <f t="shared" si="52"/>
        <v>26500</v>
      </c>
      <c r="CQ37" s="119">
        <f t="shared" si="52"/>
        <v>0</v>
      </c>
      <c r="CR37" s="119">
        <f t="shared" si="52"/>
        <v>0</v>
      </c>
      <c r="CS37" s="119"/>
      <c r="CT37" s="119">
        <f t="shared" si="52"/>
        <v>0</v>
      </c>
      <c r="CU37" s="119">
        <f t="shared" si="52"/>
        <v>0</v>
      </c>
      <c r="CV37" s="119">
        <f t="shared" si="52"/>
        <v>0</v>
      </c>
      <c r="CW37" s="119">
        <f t="shared" si="52"/>
        <v>0</v>
      </c>
      <c r="CX37" s="119">
        <f t="shared" si="52"/>
        <v>0</v>
      </c>
      <c r="CY37" s="119">
        <f t="shared" si="52"/>
        <v>0</v>
      </c>
      <c r="CZ37" s="119">
        <f t="shared" si="52"/>
        <v>0</v>
      </c>
      <c r="DA37" s="119">
        <f t="shared" si="52"/>
        <v>0</v>
      </c>
      <c r="DB37" s="119">
        <f t="shared" si="52"/>
        <v>0</v>
      </c>
      <c r="DC37" s="119">
        <f t="shared" si="52"/>
        <v>50000</v>
      </c>
      <c r="DD37" s="119">
        <f t="shared" si="52"/>
        <v>50000</v>
      </c>
      <c r="DE37" s="119">
        <f t="shared" si="52"/>
        <v>0</v>
      </c>
      <c r="DF37" s="119">
        <f t="shared" si="52"/>
        <v>0</v>
      </c>
      <c r="DG37" s="119">
        <f t="shared" si="52"/>
        <v>50000</v>
      </c>
      <c r="DH37" s="119">
        <f t="shared" si="52"/>
        <v>0</v>
      </c>
      <c r="DI37" s="119">
        <f t="shared" si="52"/>
        <v>0</v>
      </c>
      <c r="DJ37" s="119">
        <f t="shared" si="52"/>
        <v>0</v>
      </c>
      <c r="DK37" s="119">
        <f t="shared" si="52"/>
        <v>0</v>
      </c>
      <c r="DL37" s="119">
        <f t="shared" si="52"/>
        <v>0</v>
      </c>
      <c r="DM37" s="119">
        <f t="shared" si="52"/>
        <v>0</v>
      </c>
      <c r="DN37" s="119">
        <f t="shared" si="52"/>
        <v>0</v>
      </c>
      <c r="DO37" s="119">
        <f t="shared" si="52"/>
        <v>0</v>
      </c>
      <c r="DP37" s="119">
        <f t="shared" si="52"/>
        <v>0</v>
      </c>
      <c r="DQ37" s="119">
        <f t="shared" si="52"/>
        <v>0</v>
      </c>
      <c r="DR37" s="119">
        <f t="shared" si="52"/>
        <v>0</v>
      </c>
      <c r="DS37" s="119">
        <f t="shared" si="52"/>
        <v>0</v>
      </c>
      <c r="DT37" s="119">
        <f t="shared" si="52"/>
        <v>0</v>
      </c>
      <c r="DU37" s="119">
        <f t="shared" si="52"/>
        <v>0</v>
      </c>
      <c r="DV37" s="119">
        <f t="shared" si="52"/>
        <v>0</v>
      </c>
      <c r="DW37" s="119">
        <f t="shared" si="52"/>
        <v>0</v>
      </c>
      <c r="DX37" s="119">
        <f t="shared" si="52"/>
        <v>0</v>
      </c>
      <c r="DY37" s="119">
        <f t="shared" si="52"/>
        <v>0</v>
      </c>
      <c r="DZ37" s="119">
        <f t="shared" si="52"/>
        <v>0</v>
      </c>
      <c r="EA37" s="119">
        <f t="shared" si="52"/>
        <v>0</v>
      </c>
      <c r="EB37" s="119">
        <f t="shared" si="52"/>
        <v>0</v>
      </c>
      <c r="EC37" s="119">
        <f t="shared" si="52"/>
        <v>0</v>
      </c>
      <c r="ED37" s="119">
        <f t="shared" si="52"/>
        <v>0</v>
      </c>
      <c r="EE37" s="119">
        <f t="shared" si="52"/>
        <v>0</v>
      </c>
      <c r="EF37" s="119">
        <f t="shared" si="52"/>
        <v>0</v>
      </c>
      <c r="EG37" s="119">
        <f t="shared" si="52"/>
        <v>0</v>
      </c>
      <c r="EH37" s="119">
        <f t="shared" si="52"/>
        <v>0</v>
      </c>
      <c r="EI37" s="119">
        <f t="shared" ref="EI37:FH37" si="53">SUM(EI31:EI36)</f>
        <v>0</v>
      </c>
      <c r="EJ37" s="119">
        <f t="shared" si="53"/>
        <v>0</v>
      </c>
      <c r="EK37" s="119">
        <f t="shared" si="53"/>
        <v>0</v>
      </c>
      <c r="EL37" s="119">
        <f t="shared" si="53"/>
        <v>0</v>
      </c>
      <c r="EM37" s="119">
        <f t="shared" si="53"/>
        <v>0</v>
      </c>
      <c r="EN37" s="119">
        <f t="shared" si="53"/>
        <v>0</v>
      </c>
      <c r="EO37" s="119">
        <f t="shared" si="53"/>
        <v>0</v>
      </c>
      <c r="EP37" s="119">
        <f t="shared" si="53"/>
        <v>0</v>
      </c>
      <c r="EQ37" s="119">
        <f t="shared" si="53"/>
        <v>0</v>
      </c>
      <c r="ER37" s="119">
        <f t="shared" si="53"/>
        <v>0</v>
      </c>
      <c r="ES37" s="119">
        <f t="shared" si="53"/>
        <v>0</v>
      </c>
      <c r="ET37" s="119">
        <f t="shared" si="53"/>
        <v>0</v>
      </c>
      <c r="EU37" s="119">
        <f t="shared" si="53"/>
        <v>0</v>
      </c>
      <c r="EV37" s="119">
        <f t="shared" si="53"/>
        <v>0</v>
      </c>
      <c r="EW37" s="119">
        <f t="shared" si="53"/>
        <v>0</v>
      </c>
      <c r="EX37" s="119">
        <f t="shared" si="53"/>
        <v>0</v>
      </c>
      <c r="EY37" s="119">
        <f t="shared" si="53"/>
        <v>0</v>
      </c>
      <c r="EZ37" s="119">
        <f t="shared" si="53"/>
        <v>0</v>
      </c>
      <c r="FA37" s="119">
        <f t="shared" si="53"/>
        <v>0</v>
      </c>
      <c r="FB37" s="119">
        <f t="shared" si="53"/>
        <v>0</v>
      </c>
      <c r="FC37" s="119">
        <f t="shared" si="53"/>
        <v>0</v>
      </c>
      <c r="FD37" s="119">
        <f t="shared" si="53"/>
        <v>0</v>
      </c>
      <c r="FE37" s="119">
        <f t="shared" si="53"/>
        <v>0</v>
      </c>
      <c r="FF37" s="119">
        <f t="shared" si="53"/>
        <v>0</v>
      </c>
      <c r="FG37" s="119">
        <f t="shared" si="53"/>
        <v>0</v>
      </c>
      <c r="FH37" s="119">
        <f t="shared" si="53"/>
        <v>0</v>
      </c>
    </row>
    <row r="38" spans="1:164" x14ac:dyDescent="0.85">
      <c r="D38" s="281" t="s">
        <v>323</v>
      </c>
      <c r="E38" s="282"/>
      <c r="F38" s="283"/>
      <c r="G38" s="105" t="s">
        <v>211</v>
      </c>
      <c r="H38" s="113">
        <f>SUM(I38:DG38)</f>
        <v>501100</v>
      </c>
      <c r="I38" s="120">
        <v>7500</v>
      </c>
      <c r="J38" s="120">
        <v>4300</v>
      </c>
      <c r="K38" s="120">
        <v>3800</v>
      </c>
      <c r="L38" s="120">
        <v>2000</v>
      </c>
      <c r="M38" s="120">
        <v>3500</v>
      </c>
      <c r="N38" s="120">
        <v>3600</v>
      </c>
      <c r="O38" s="120">
        <v>6800</v>
      </c>
      <c r="P38" s="120">
        <v>4400</v>
      </c>
      <c r="Q38" s="120">
        <v>2500</v>
      </c>
      <c r="R38" s="120">
        <v>4400</v>
      </c>
      <c r="S38" s="120">
        <v>7500</v>
      </c>
      <c r="T38" s="120">
        <v>3000</v>
      </c>
      <c r="U38" s="120">
        <v>4700</v>
      </c>
      <c r="V38" s="120">
        <v>4700</v>
      </c>
      <c r="W38" s="120">
        <v>3300</v>
      </c>
      <c r="X38" s="120">
        <v>3300</v>
      </c>
      <c r="Y38" s="120">
        <v>3900</v>
      </c>
      <c r="Z38" s="120">
        <v>3400</v>
      </c>
      <c r="AA38" s="120">
        <v>1300</v>
      </c>
      <c r="AB38" s="120">
        <v>3500</v>
      </c>
      <c r="AC38" s="120">
        <v>7500</v>
      </c>
      <c r="AD38" s="120">
        <v>10200</v>
      </c>
      <c r="AE38" s="120">
        <v>16600</v>
      </c>
      <c r="AF38" s="120">
        <v>12500</v>
      </c>
      <c r="AG38" s="120">
        <v>5000</v>
      </c>
      <c r="AH38" s="120">
        <v>11200</v>
      </c>
      <c r="AI38" s="120">
        <v>11900</v>
      </c>
      <c r="AJ38" s="120">
        <v>11700</v>
      </c>
      <c r="AK38" s="120">
        <v>4300</v>
      </c>
      <c r="AL38" s="120">
        <v>7500</v>
      </c>
      <c r="AM38" s="120">
        <v>8500</v>
      </c>
      <c r="AN38" s="120">
        <v>10000</v>
      </c>
      <c r="AO38" s="120">
        <v>7300</v>
      </c>
      <c r="AP38" s="120">
        <v>8900</v>
      </c>
      <c r="AQ38" s="120">
        <v>3800</v>
      </c>
      <c r="AR38" s="120">
        <v>4900</v>
      </c>
      <c r="AS38" s="120">
        <v>9500</v>
      </c>
      <c r="AT38" s="120">
        <v>12700</v>
      </c>
      <c r="AU38" s="120">
        <v>3600</v>
      </c>
      <c r="AV38" s="120">
        <v>8100</v>
      </c>
      <c r="AW38" s="120">
        <v>3400</v>
      </c>
      <c r="AX38" s="120">
        <v>15600</v>
      </c>
      <c r="AY38" s="120">
        <v>7500</v>
      </c>
      <c r="AZ38" s="120">
        <v>10000</v>
      </c>
      <c r="BA38" s="120">
        <v>9500</v>
      </c>
      <c r="BB38" s="120">
        <v>5200</v>
      </c>
      <c r="BC38" s="120">
        <v>5300</v>
      </c>
      <c r="BD38" s="120">
        <v>5100</v>
      </c>
      <c r="BE38" s="120">
        <v>3000</v>
      </c>
      <c r="BF38" s="120">
        <v>5100</v>
      </c>
      <c r="BG38" s="120">
        <v>5000</v>
      </c>
      <c r="BH38" s="120">
        <v>7500</v>
      </c>
      <c r="BI38" s="120">
        <v>5700</v>
      </c>
      <c r="BJ38" s="120">
        <v>5000</v>
      </c>
      <c r="BK38" s="120">
        <v>7800</v>
      </c>
      <c r="BL38" s="120">
        <v>6600</v>
      </c>
      <c r="BM38" s="120">
        <v>7500</v>
      </c>
      <c r="BN38" s="120">
        <v>5000</v>
      </c>
      <c r="BO38" s="120">
        <v>5300</v>
      </c>
      <c r="BP38" s="120">
        <v>3800</v>
      </c>
      <c r="BQ38" s="120">
        <v>4800</v>
      </c>
      <c r="BR38" s="120">
        <v>7500</v>
      </c>
      <c r="BS38" s="120">
        <v>4900</v>
      </c>
      <c r="BT38" s="120">
        <v>4800</v>
      </c>
      <c r="BU38" s="120">
        <v>2400</v>
      </c>
      <c r="BV38" s="120">
        <v>4200</v>
      </c>
      <c r="BW38" s="120">
        <v>3900</v>
      </c>
      <c r="BX38" s="120">
        <v>2000</v>
      </c>
      <c r="BY38" s="120">
        <v>1400</v>
      </c>
      <c r="BZ38" s="120">
        <v>6500</v>
      </c>
      <c r="CA38" s="120">
        <v>7500</v>
      </c>
      <c r="CB38" s="120">
        <v>3900</v>
      </c>
      <c r="CC38" s="120">
        <v>4100</v>
      </c>
      <c r="CD38" s="120">
        <v>7400</v>
      </c>
      <c r="CE38" s="120">
        <v>2500</v>
      </c>
      <c r="CF38" s="120">
        <v>1500</v>
      </c>
      <c r="CG38" s="120">
        <v>2700</v>
      </c>
      <c r="CH38" s="120">
        <v>4900</v>
      </c>
      <c r="CI38" s="120">
        <v>3200</v>
      </c>
      <c r="CJ38" s="120">
        <v>7900</v>
      </c>
      <c r="CK38" s="120">
        <v>5000</v>
      </c>
      <c r="CL38" s="120">
        <v>4500</v>
      </c>
      <c r="CM38" s="120">
        <v>4200</v>
      </c>
      <c r="CN38" s="120">
        <v>4100</v>
      </c>
      <c r="CO38" s="120">
        <v>6400</v>
      </c>
      <c r="CP38" s="120">
        <v>2900</v>
      </c>
      <c r="CQ38" s="120">
        <f>SUM(CQ14/4)</f>
        <v>0</v>
      </c>
      <c r="CR38" s="120">
        <f>SUM(CR14/4)</f>
        <v>0</v>
      </c>
      <c r="CS38" s="120"/>
      <c r="CT38" s="120">
        <f t="shared" ref="CT38:DG38" si="54">SUM(CT14/4)</f>
        <v>0</v>
      </c>
      <c r="CU38" s="120">
        <f t="shared" si="54"/>
        <v>0</v>
      </c>
      <c r="CV38" s="120">
        <f t="shared" si="54"/>
        <v>0</v>
      </c>
      <c r="CW38" s="120">
        <f t="shared" si="54"/>
        <v>0</v>
      </c>
      <c r="CX38" s="120">
        <f t="shared" si="54"/>
        <v>0</v>
      </c>
      <c r="CY38" s="120">
        <f t="shared" si="54"/>
        <v>0</v>
      </c>
      <c r="CZ38" s="120">
        <f t="shared" si="54"/>
        <v>0</v>
      </c>
      <c r="DA38" s="120">
        <f t="shared" si="54"/>
        <v>0</v>
      </c>
      <c r="DB38" s="120">
        <f t="shared" si="54"/>
        <v>0</v>
      </c>
      <c r="DC38" s="120">
        <f t="shared" si="54"/>
        <v>0</v>
      </c>
      <c r="DD38" s="120">
        <f t="shared" si="54"/>
        <v>0</v>
      </c>
      <c r="DE38" s="120">
        <f t="shared" si="54"/>
        <v>0</v>
      </c>
      <c r="DF38" s="120">
        <f t="shared" si="54"/>
        <v>0</v>
      </c>
      <c r="DG38" s="120">
        <f t="shared" si="54"/>
        <v>0</v>
      </c>
    </row>
    <row r="39" spans="1:164" x14ac:dyDescent="0.85">
      <c r="D39" s="284"/>
      <c r="E39" s="285"/>
      <c r="F39" s="286"/>
      <c r="G39" s="108" t="s">
        <v>212</v>
      </c>
      <c r="H39" s="113">
        <f>SUM(I39:DG39)</f>
        <v>498000</v>
      </c>
      <c r="I39" s="120">
        <v>7500</v>
      </c>
      <c r="J39" s="120">
        <v>4200</v>
      </c>
      <c r="K39" s="120">
        <v>3700</v>
      </c>
      <c r="L39" s="120">
        <v>2000</v>
      </c>
      <c r="M39" s="120">
        <v>3500</v>
      </c>
      <c r="N39" s="120">
        <v>3600</v>
      </c>
      <c r="O39" s="120">
        <v>6800</v>
      </c>
      <c r="P39" s="120">
        <v>4400</v>
      </c>
      <c r="Q39" s="120">
        <v>2500</v>
      </c>
      <c r="R39" s="120">
        <v>4400</v>
      </c>
      <c r="S39" s="120">
        <v>7500</v>
      </c>
      <c r="T39" s="120">
        <v>2900</v>
      </c>
      <c r="U39" s="120">
        <v>4600</v>
      </c>
      <c r="V39" s="120">
        <v>4700</v>
      </c>
      <c r="W39" s="120">
        <v>3300</v>
      </c>
      <c r="X39" s="120">
        <v>3200</v>
      </c>
      <c r="Y39" s="120">
        <v>3800</v>
      </c>
      <c r="Z39" s="120">
        <v>3400</v>
      </c>
      <c r="AA39" s="120">
        <v>1300</v>
      </c>
      <c r="AB39" s="120">
        <v>3400</v>
      </c>
      <c r="AC39" s="120">
        <v>7500</v>
      </c>
      <c r="AD39" s="120">
        <v>10100</v>
      </c>
      <c r="AE39" s="120">
        <v>16500</v>
      </c>
      <c r="AF39" s="120">
        <v>12500</v>
      </c>
      <c r="AG39" s="120">
        <v>4900</v>
      </c>
      <c r="AH39" s="120">
        <v>11200</v>
      </c>
      <c r="AI39" s="120">
        <v>11900</v>
      </c>
      <c r="AJ39" s="120">
        <v>11700</v>
      </c>
      <c r="AK39" s="120">
        <v>4300</v>
      </c>
      <c r="AL39" s="120">
        <v>7500</v>
      </c>
      <c r="AM39" s="120">
        <v>8400</v>
      </c>
      <c r="AN39" s="120">
        <v>9900</v>
      </c>
      <c r="AO39" s="120">
        <v>7300</v>
      </c>
      <c r="AP39" s="120">
        <v>8900</v>
      </c>
      <c r="AQ39" s="120">
        <v>3800</v>
      </c>
      <c r="AR39" s="120">
        <v>4800</v>
      </c>
      <c r="AS39" s="120">
        <v>9400</v>
      </c>
      <c r="AT39" s="120">
        <v>12700</v>
      </c>
      <c r="AU39" s="120">
        <v>3600</v>
      </c>
      <c r="AV39" s="120">
        <v>8000</v>
      </c>
      <c r="AW39" s="120">
        <v>3400</v>
      </c>
      <c r="AX39" s="120">
        <v>15600</v>
      </c>
      <c r="AY39" s="120">
        <v>7500</v>
      </c>
      <c r="AZ39" s="120">
        <v>9900</v>
      </c>
      <c r="BA39" s="120">
        <v>9400</v>
      </c>
      <c r="BB39" s="120">
        <v>5200</v>
      </c>
      <c r="BC39" s="120">
        <v>5200</v>
      </c>
      <c r="BD39" s="120">
        <v>5100</v>
      </c>
      <c r="BE39" s="120">
        <v>2900</v>
      </c>
      <c r="BF39" s="120">
        <v>5000</v>
      </c>
      <c r="BG39" s="120">
        <v>5000</v>
      </c>
      <c r="BH39" s="120">
        <v>7500</v>
      </c>
      <c r="BI39" s="120">
        <v>5700</v>
      </c>
      <c r="BJ39" s="120">
        <v>4900</v>
      </c>
      <c r="BK39" s="120">
        <v>7700</v>
      </c>
      <c r="BL39" s="120">
        <v>6600</v>
      </c>
      <c r="BM39" s="120">
        <v>7400</v>
      </c>
      <c r="BN39" s="120">
        <v>4900</v>
      </c>
      <c r="BO39" s="120">
        <v>5300</v>
      </c>
      <c r="BP39" s="120">
        <v>3700</v>
      </c>
      <c r="BQ39" s="120">
        <v>4800</v>
      </c>
      <c r="BR39" s="120">
        <v>7500</v>
      </c>
      <c r="BS39" s="120">
        <v>4900</v>
      </c>
      <c r="BT39" s="120">
        <v>4700</v>
      </c>
      <c r="BU39" s="120">
        <v>2300</v>
      </c>
      <c r="BV39" s="120">
        <v>4200</v>
      </c>
      <c r="BW39" s="120">
        <v>3900</v>
      </c>
      <c r="BX39" s="120">
        <v>2000</v>
      </c>
      <c r="BY39" s="120">
        <v>1300</v>
      </c>
      <c r="BZ39" s="120">
        <v>6500</v>
      </c>
      <c r="CA39" s="120">
        <v>7500</v>
      </c>
      <c r="CB39" s="120">
        <v>3900</v>
      </c>
      <c r="CC39" s="120">
        <v>4100</v>
      </c>
      <c r="CD39" s="120">
        <v>7400</v>
      </c>
      <c r="CE39" s="120">
        <v>2500</v>
      </c>
      <c r="CF39" s="120">
        <v>1500</v>
      </c>
      <c r="CG39" s="120">
        <v>2700</v>
      </c>
      <c r="CH39" s="120">
        <v>4900</v>
      </c>
      <c r="CI39" s="120">
        <v>3100</v>
      </c>
      <c r="CJ39" s="120">
        <v>7900</v>
      </c>
      <c r="CK39" s="120">
        <v>5000</v>
      </c>
      <c r="CL39" s="120">
        <v>4500</v>
      </c>
      <c r="CM39" s="120">
        <v>4100</v>
      </c>
      <c r="CN39" s="120">
        <v>4100</v>
      </c>
      <c r="CO39" s="120">
        <v>6400</v>
      </c>
      <c r="CP39" s="120">
        <v>2800</v>
      </c>
      <c r="CQ39" s="120">
        <f>SUM(CQ14/4)</f>
        <v>0</v>
      </c>
      <c r="CR39" s="120">
        <f>SUM(CR14/4)</f>
        <v>0</v>
      </c>
      <c r="CS39" s="120"/>
      <c r="CT39" s="120">
        <f t="shared" ref="CT39:DG39" si="55">SUM(CT14/4)</f>
        <v>0</v>
      </c>
      <c r="CU39" s="120">
        <f t="shared" si="55"/>
        <v>0</v>
      </c>
      <c r="CV39" s="120">
        <f t="shared" si="55"/>
        <v>0</v>
      </c>
      <c r="CW39" s="120">
        <f t="shared" si="55"/>
        <v>0</v>
      </c>
      <c r="CX39" s="120">
        <f t="shared" si="55"/>
        <v>0</v>
      </c>
      <c r="CY39" s="120">
        <f t="shared" si="55"/>
        <v>0</v>
      </c>
      <c r="CZ39" s="120">
        <f t="shared" si="55"/>
        <v>0</v>
      </c>
      <c r="DA39" s="120">
        <f t="shared" si="55"/>
        <v>0</v>
      </c>
      <c r="DB39" s="120">
        <f t="shared" si="55"/>
        <v>0</v>
      </c>
      <c r="DC39" s="120">
        <f t="shared" si="55"/>
        <v>0</v>
      </c>
      <c r="DD39" s="120">
        <f t="shared" si="55"/>
        <v>0</v>
      </c>
      <c r="DE39" s="120">
        <f t="shared" si="55"/>
        <v>0</v>
      </c>
      <c r="DF39" s="120">
        <f t="shared" si="55"/>
        <v>0</v>
      </c>
      <c r="DG39" s="120">
        <f t="shared" si="55"/>
        <v>0</v>
      </c>
    </row>
    <row r="40" spans="1:164" x14ac:dyDescent="0.85">
      <c r="D40" s="284"/>
      <c r="E40" s="285"/>
      <c r="F40" s="286"/>
      <c r="G40" s="109" t="s">
        <v>213</v>
      </c>
      <c r="H40" s="113">
        <f>SUM(I40:DG40)</f>
        <v>500000</v>
      </c>
      <c r="I40" s="120">
        <v>7500</v>
      </c>
      <c r="J40" s="120">
        <v>4200</v>
      </c>
      <c r="K40" s="120">
        <v>3800</v>
      </c>
      <c r="L40" s="120">
        <v>2000</v>
      </c>
      <c r="M40" s="120">
        <v>3500</v>
      </c>
      <c r="N40" s="120">
        <v>3600</v>
      </c>
      <c r="O40" s="120">
        <v>6800</v>
      </c>
      <c r="P40" s="120">
        <v>4400</v>
      </c>
      <c r="Q40" s="120">
        <v>2500</v>
      </c>
      <c r="R40" s="120">
        <v>4400</v>
      </c>
      <c r="S40" s="120">
        <v>7500</v>
      </c>
      <c r="T40" s="120">
        <v>2900</v>
      </c>
      <c r="U40" s="120">
        <v>4600</v>
      </c>
      <c r="V40" s="120">
        <v>4700</v>
      </c>
      <c r="W40" s="120">
        <v>3300</v>
      </c>
      <c r="X40" s="120">
        <v>3200</v>
      </c>
      <c r="Y40" s="120">
        <v>3800</v>
      </c>
      <c r="Z40" s="120">
        <v>3400</v>
      </c>
      <c r="AA40" s="120">
        <v>1300</v>
      </c>
      <c r="AB40" s="120">
        <v>3500</v>
      </c>
      <c r="AC40" s="120">
        <v>7500</v>
      </c>
      <c r="AD40" s="120">
        <v>10200</v>
      </c>
      <c r="AE40" s="120">
        <v>16600</v>
      </c>
      <c r="AF40" s="120">
        <v>12500</v>
      </c>
      <c r="AG40" s="120">
        <v>5000</v>
      </c>
      <c r="AH40" s="120">
        <v>11200</v>
      </c>
      <c r="AI40" s="120">
        <v>11900</v>
      </c>
      <c r="AJ40" s="120">
        <v>11700</v>
      </c>
      <c r="AK40" s="120">
        <v>4300</v>
      </c>
      <c r="AL40" s="120">
        <v>7500</v>
      </c>
      <c r="AM40" s="120">
        <v>8500</v>
      </c>
      <c r="AN40" s="120">
        <v>10000</v>
      </c>
      <c r="AO40" s="120">
        <v>7300</v>
      </c>
      <c r="AP40" s="120">
        <v>8900</v>
      </c>
      <c r="AQ40" s="120">
        <v>3800</v>
      </c>
      <c r="AR40" s="120">
        <v>4900</v>
      </c>
      <c r="AS40" s="120">
        <v>9500</v>
      </c>
      <c r="AT40" s="120">
        <v>12700</v>
      </c>
      <c r="AU40" s="120">
        <v>3600</v>
      </c>
      <c r="AV40" s="120">
        <v>8100</v>
      </c>
      <c r="AW40" s="120">
        <v>3400</v>
      </c>
      <c r="AX40" s="120">
        <v>15600</v>
      </c>
      <c r="AY40" s="120">
        <v>7500</v>
      </c>
      <c r="AZ40" s="120">
        <v>9900</v>
      </c>
      <c r="BA40" s="120">
        <v>9500</v>
      </c>
      <c r="BB40" s="120">
        <v>5200</v>
      </c>
      <c r="BC40" s="120">
        <v>5300</v>
      </c>
      <c r="BD40" s="120">
        <v>5100</v>
      </c>
      <c r="BE40" s="120">
        <v>2900</v>
      </c>
      <c r="BF40" s="120">
        <v>5000</v>
      </c>
      <c r="BG40" s="120">
        <v>5000</v>
      </c>
      <c r="BH40" s="120">
        <v>7500</v>
      </c>
      <c r="BI40" s="120">
        <v>5700</v>
      </c>
      <c r="BJ40" s="120">
        <v>4900</v>
      </c>
      <c r="BK40" s="120">
        <v>7800</v>
      </c>
      <c r="BL40" s="120">
        <v>6600</v>
      </c>
      <c r="BM40" s="120">
        <v>7500</v>
      </c>
      <c r="BN40" s="120">
        <v>5000</v>
      </c>
      <c r="BO40" s="120">
        <v>5300</v>
      </c>
      <c r="BP40" s="120">
        <v>3800</v>
      </c>
      <c r="BQ40" s="120">
        <v>4800</v>
      </c>
      <c r="BR40" s="120">
        <v>7500</v>
      </c>
      <c r="BS40" s="120">
        <v>4900</v>
      </c>
      <c r="BT40" s="120">
        <v>4800</v>
      </c>
      <c r="BU40" s="120">
        <v>2400</v>
      </c>
      <c r="BV40" s="120">
        <v>4200</v>
      </c>
      <c r="BW40" s="120">
        <v>3900</v>
      </c>
      <c r="BX40" s="120">
        <v>2000</v>
      </c>
      <c r="BY40" s="120">
        <v>1300</v>
      </c>
      <c r="BZ40" s="120">
        <v>6500</v>
      </c>
      <c r="CA40" s="120">
        <v>7500</v>
      </c>
      <c r="CB40" s="120">
        <v>3900</v>
      </c>
      <c r="CC40" s="120">
        <v>4100</v>
      </c>
      <c r="CD40" s="120">
        <v>7400</v>
      </c>
      <c r="CE40" s="120">
        <v>2500</v>
      </c>
      <c r="CF40" s="120">
        <v>1500</v>
      </c>
      <c r="CG40" s="120">
        <v>2700</v>
      </c>
      <c r="CH40" s="120">
        <v>4900</v>
      </c>
      <c r="CI40" s="120">
        <v>3100</v>
      </c>
      <c r="CJ40" s="120">
        <v>7900</v>
      </c>
      <c r="CK40" s="120">
        <v>5000</v>
      </c>
      <c r="CL40" s="120">
        <v>4500</v>
      </c>
      <c r="CM40" s="120">
        <v>4200</v>
      </c>
      <c r="CN40" s="120">
        <v>4100</v>
      </c>
      <c r="CO40" s="120">
        <v>6400</v>
      </c>
      <c r="CP40" s="120">
        <v>2900</v>
      </c>
      <c r="CQ40" s="120">
        <f>SUM(CQ14/4)</f>
        <v>0</v>
      </c>
      <c r="CR40" s="120">
        <f>SUM(CR14/4)</f>
        <v>0</v>
      </c>
      <c r="CS40" s="120"/>
      <c r="CT40" s="120">
        <f t="shared" ref="CT40:DG40" si="56">SUM(CT14/4)</f>
        <v>0</v>
      </c>
      <c r="CU40" s="120">
        <f t="shared" si="56"/>
        <v>0</v>
      </c>
      <c r="CV40" s="120">
        <f t="shared" si="56"/>
        <v>0</v>
      </c>
      <c r="CW40" s="120">
        <f t="shared" si="56"/>
        <v>0</v>
      </c>
      <c r="CX40" s="120">
        <f t="shared" si="56"/>
        <v>0</v>
      </c>
      <c r="CY40" s="120">
        <f t="shared" si="56"/>
        <v>0</v>
      </c>
      <c r="CZ40" s="120">
        <f t="shared" si="56"/>
        <v>0</v>
      </c>
      <c r="DA40" s="120">
        <f t="shared" si="56"/>
        <v>0</v>
      </c>
      <c r="DB40" s="120">
        <f t="shared" si="56"/>
        <v>0</v>
      </c>
      <c r="DC40" s="120">
        <f t="shared" si="56"/>
        <v>0</v>
      </c>
      <c r="DD40" s="120">
        <f t="shared" si="56"/>
        <v>0</v>
      </c>
      <c r="DE40" s="120">
        <f t="shared" si="56"/>
        <v>0</v>
      </c>
      <c r="DF40" s="120">
        <f t="shared" si="56"/>
        <v>0</v>
      </c>
      <c r="DG40" s="120">
        <f t="shared" si="56"/>
        <v>0</v>
      </c>
    </row>
    <row r="41" spans="1:164" x14ac:dyDescent="0.85">
      <c r="D41" s="284"/>
      <c r="E41" s="285"/>
      <c r="F41" s="286"/>
      <c r="G41" s="110" t="s">
        <v>214</v>
      </c>
      <c r="H41" s="113">
        <f>SUM(I41:DG41)</f>
        <v>495900</v>
      </c>
      <c r="I41" s="120">
        <v>7500</v>
      </c>
      <c r="J41" s="120">
        <v>4200</v>
      </c>
      <c r="K41" s="120">
        <v>3700</v>
      </c>
      <c r="L41" s="120">
        <v>1900</v>
      </c>
      <c r="M41" s="120">
        <v>3500</v>
      </c>
      <c r="N41" s="120">
        <v>3500</v>
      </c>
      <c r="O41" s="120">
        <v>6700</v>
      </c>
      <c r="P41" s="120">
        <v>4400</v>
      </c>
      <c r="Q41" s="120">
        <v>2500</v>
      </c>
      <c r="R41" s="120">
        <v>4300</v>
      </c>
      <c r="S41" s="120">
        <v>7500</v>
      </c>
      <c r="T41" s="120">
        <v>2900</v>
      </c>
      <c r="U41" s="120">
        <v>4600</v>
      </c>
      <c r="V41" s="120">
        <v>4700</v>
      </c>
      <c r="W41" s="120">
        <v>3200</v>
      </c>
      <c r="X41" s="120">
        <v>3200</v>
      </c>
      <c r="Y41" s="120">
        <v>3800</v>
      </c>
      <c r="Z41" s="120">
        <v>3300</v>
      </c>
      <c r="AA41" s="120">
        <v>1300</v>
      </c>
      <c r="AB41" s="120">
        <v>3400</v>
      </c>
      <c r="AC41" s="120">
        <v>7500</v>
      </c>
      <c r="AD41" s="120">
        <v>10100</v>
      </c>
      <c r="AE41" s="120">
        <v>16500</v>
      </c>
      <c r="AF41" s="120">
        <v>12400</v>
      </c>
      <c r="AG41" s="120">
        <v>4900</v>
      </c>
      <c r="AH41" s="120">
        <v>11100</v>
      </c>
      <c r="AI41" s="120">
        <v>11900</v>
      </c>
      <c r="AJ41" s="120">
        <v>11700</v>
      </c>
      <c r="AK41" s="120">
        <v>4300</v>
      </c>
      <c r="AL41" s="120">
        <v>7500</v>
      </c>
      <c r="AM41" s="120">
        <v>8400</v>
      </c>
      <c r="AN41" s="120">
        <v>9900</v>
      </c>
      <c r="AO41" s="120">
        <v>7200</v>
      </c>
      <c r="AP41" s="120">
        <v>8800</v>
      </c>
      <c r="AQ41" s="120">
        <v>3800</v>
      </c>
      <c r="AR41" s="120">
        <v>4800</v>
      </c>
      <c r="AS41" s="120">
        <v>9400</v>
      </c>
      <c r="AT41" s="120">
        <v>12700</v>
      </c>
      <c r="AU41" s="120">
        <v>3600</v>
      </c>
      <c r="AV41" s="120">
        <v>8000</v>
      </c>
      <c r="AW41" s="120">
        <v>3400</v>
      </c>
      <c r="AX41" s="120">
        <v>15600</v>
      </c>
      <c r="AY41" s="120">
        <v>7500</v>
      </c>
      <c r="AZ41" s="120">
        <v>9900</v>
      </c>
      <c r="BA41" s="120">
        <v>9400</v>
      </c>
      <c r="BB41" s="120">
        <v>5200</v>
      </c>
      <c r="BC41" s="120">
        <v>5200</v>
      </c>
      <c r="BD41" s="120">
        <v>5000</v>
      </c>
      <c r="BE41" s="120">
        <v>2900</v>
      </c>
      <c r="BF41" s="120">
        <v>5000</v>
      </c>
      <c r="BG41" s="120">
        <v>5000</v>
      </c>
      <c r="BH41" s="120">
        <v>7500</v>
      </c>
      <c r="BI41" s="120">
        <v>5700</v>
      </c>
      <c r="BJ41" s="120">
        <v>4900</v>
      </c>
      <c r="BK41" s="120">
        <v>7700</v>
      </c>
      <c r="BL41" s="120">
        <v>6500</v>
      </c>
      <c r="BM41" s="120">
        <v>7400</v>
      </c>
      <c r="BN41" s="120">
        <v>4900</v>
      </c>
      <c r="BO41" s="120">
        <v>5300</v>
      </c>
      <c r="BP41" s="120">
        <v>3700</v>
      </c>
      <c r="BQ41" s="120">
        <v>4800</v>
      </c>
      <c r="BR41" s="120">
        <v>7500</v>
      </c>
      <c r="BS41" s="120">
        <v>4900</v>
      </c>
      <c r="BT41" s="120">
        <v>4700</v>
      </c>
      <c r="BU41" s="120">
        <v>2300</v>
      </c>
      <c r="BV41" s="120">
        <v>4100</v>
      </c>
      <c r="BW41" s="120">
        <v>3800</v>
      </c>
      <c r="BX41" s="120">
        <v>1900</v>
      </c>
      <c r="BY41" s="120">
        <v>1300</v>
      </c>
      <c r="BZ41" s="120">
        <v>6400</v>
      </c>
      <c r="CA41" s="120">
        <v>7500</v>
      </c>
      <c r="CB41" s="120">
        <v>3800</v>
      </c>
      <c r="CC41" s="120">
        <v>4100</v>
      </c>
      <c r="CD41" s="120">
        <v>7400</v>
      </c>
      <c r="CE41" s="120">
        <v>2400</v>
      </c>
      <c r="CF41" s="120">
        <v>1500</v>
      </c>
      <c r="CG41" s="120">
        <v>2600</v>
      </c>
      <c r="CH41" s="120">
        <v>4900</v>
      </c>
      <c r="CI41" s="120">
        <v>3100</v>
      </c>
      <c r="CJ41" s="120">
        <v>7900</v>
      </c>
      <c r="CK41" s="120">
        <v>5000</v>
      </c>
      <c r="CL41" s="120">
        <v>4500</v>
      </c>
      <c r="CM41" s="120">
        <v>4100</v>
      </c>
      <c r="CN41" s="120">
        <v>4000</v>
      </c>
      <c r="CO41" s="120">
        <v>6300</v>
      </c>
      <c r="CP41" s="120">
        <v>2800</v>
      </c>
      <c r="CQ41" s="120">
        <f>SUM(CQ14/4)</f>
        <v>0</v>
      </c>
      <c r="CR41" s="120">
        <f>SUM(CR14/4)</f>
        <v>0</v>
      </c>
      <c r="CS41" s="120"/>
      <c r="CT41" s="120">
        <f t="shared" ref="CT41:DG41" si="57">SUM(CT14/4)</f>
        <v>0</v>
      </c>
      <c r="CU41" s="120">
        <f t="shared" si="57"/>
        <v>0</v>
      </c>
      <c r="CV41" s="120">
        <f t="shared" si="57"/>
        <v>0</v>
      </c>
      <c r="CW41" s="120">
        <f t="shared" si="57"/>
        <v>0</v>
      </c>
      <c r="CX41" s="120">
        <f t="shared" si="57"/>
        <v>0</v>
      </c>
      <c r="CY41" s="120">
        <f t="shared" si="57"/>
        <v>0</v>
      </c>
      <c r="CZ41" s="120">
        <f t="shared" si="57"/>
        <v>0</v>
      </c>
      <c r="DA41" s="120">
        <f t="shared" si="57"/>
        <v>0</v>
      </c>
      <c r="DB41" s="120">
        <f t="shared" si="57"/>
        <v>0</v>
      </c>
      <c r="DC41" s="120">
        <f t="shared" si="57"/>
        <v>0</v>
      </c>
      <c r="DD41" s="120">
        <f t="shared" si="57"/>
        <v>0</v>
      </c>
      <c r="DE41" s="120">
        <f t="shared" si="57"/>
        <v>0</v>
      </c>
      <c r="DF41" s="120">
        <f t="shared" si="57"/>
        <v>0</v>
      </c>
      <c r="DG41" s="120">
        <f t="shared" si="57"/>
        <v>0</v>
      </c>
    </row>
    <row r="42" spans="1:164" x14ac:dyDescent="0.85">
      <c r="D42" s="287"/>
      <c r="E42" s="288"/>
      <c r="F42" s="289"/>
      <c r="G42" s="111" t="s">
        <v>3</v>
      </c>
      <c r="H42" s="118">
        <f>SUM(H38:H41)</f>
        <v>1995000</v>
      </c>
      <c r="I42" s="118">
        <f>SUM(I38:I41)</f>
        <v>30000</v>
      </c>
      <c r="J42" s="118">
        <f t="shared" ref="J42:BU42" si="58">SUM(J38:J41)</f>
        <v>16900</v>
      </c>
      <c r="K42" s="118">
        <f t="shared" si="58"/>
        <v>15000</v>
      </c>
      <c r="L42" s="118">
        <f t="shared" si="58"/>
        <v>7900</v>
      </c>
      <c r="M42" s="118">
        <f t="shared" si="58"/>
        <v>14000</v>
      </c>
      <c r="N42" s="118">
        <f t="shared" si="58"/>
        <v>14300</v>
      </c>
      <c r="O42" s="118">
        <f t="shared" si="58"/>
        <v>27100</v>
      </c>
      <c r="P42" s="118">
        <f t="shared" si="58"/>
        <v>17600</v>
      </c>
      <c r="Q42" s="118">
        <f t="shared" si="58"/>
        <v>10000</v>
      </c>
      <c r="R42" s="118">
        <f t="shared" si="58"/>
        <v>17500</v>
      </c>
      <c r="S42" s="118">
        <f t="shared" si="58"/>
        <v>30000</v>
      </c>
      <c r="T42" s="118">
        <f t="shared" si="58"/>
        <v>11700</v>
      </c>
      <c r="U42" s="118">
        <f t="shared" si="58"/>
        <v>18500</v>
      </c>
      <c r="V42" s="118">
        <f t="shared" si="58"/>
        <v>18800</v>
      </c>
      <c r="W42" s="118">
        <f t="shared" si="58"/>
        <v>13100</v>
      </c>
      <c r="X42" s="118">
        <f t="shared" si="58"/>
        <v>12900</v>
      </c>
      <c r="Y42" s="118">
        <f t="shared" si="58"/>
        <v>15300</v>
      </c>
      <c r="Z42" s="118">
        <f t="shared" si="58"/>
        <v>13500</v>
      </c>
      <c r="AA42" s="118">
        <f t="shared" si="58"/>
        <v>5200</v>
      </c>
      <c r="AB42" s="118">
        <f t="shared" si="58"/>
        <v>13800</v>
      </c>
      <c r="AC42" s="118">
        <f t="shared" si="58"/>
        <v>30000</v>
      </c>
      <c r="AD42" s="118">
        <f t="shared" si="58"/>
        <v>40600</v>
      </c>
      <c r="AE42" s="118">
        <f t="shared" si="58"/>
        <v>66200</v>
      </c>
      <c r="AF42" s="118">
        <f t="shared" si="58"/>
        <v>49900</v>
      </c>
      <c r="AG42" s="118">
        <f t="shared" si="58"/>
        <v>19800</v>
      </c>
      <c r="AH42" s="118">
        <f t="shared" si="58"/>
        <v>44700</v>
      </c>
      <c r="AI42" s="118">
        <f t="shared" si="58"/>
        <v>47600</v>
      </c>
      <c r="AJ42" s="118">
        <f t="shared" si="58"/>
        <v>46800</v>
      </c>
      <c r="AK42" s="118">
        <f t="shared" si="58"/>
        <v>17200</v>
      </c>
      <c r="AL42" s="118">
        <f t="shared" si="58"/>
        <v>30000</v>
      </c>
      <c r="AM42" s="118">
        <f t="shared" si="58"/>
        <v>33800</v>
      </c>
      <c r="AN42" s="118">
        <f t="shared" si="58"/>
        <v>39800</v>
      </c>
      <c r="AO42" s="118">
        <f t="shared" si="58"/>
        <v>29100</v>
      </c>
      <c r="AP42" s="118">
        <f t="shared" si="58"/>
        <v>35500</v>
      </c>
      <c r="AQ42" s="118">
        <f t="shared" si="58"/>
        <v>15200</v>
      </c>
      <c r="AR42" s="118">
        <f t="shared" si="58"/>
        <v>19400</v>
      </c>
      <c r="AS42" s="118">
        <f t="shared" si="58"/>
        <v>37800</v>
      </c>
      <c r="AT42" s="118">
        <f t="shared" si="58"/>
        <v>50800</v>
      </c>
      <c r="AU42" s="118">
        <f t="shared" si="58"/>
        <v>14400</v>
      </c>
      <c r="AV42" s="118">
        <f t="shared" si="58"/>
        <v>32200</v>
      </c>
      <c r="AW42" s="118">
        <f t="shared" si="58"/>
        <v>13600</v>
      </c>
      <c r="AX42" s="118">
        <f t="shared" si="58"/>
        <v>62400</v>
      </c>
      <c r="AY42" s="118">
        <f t="shared" si="58"/>
        <v>30000</v>
      </c>
      <c r="AZ42" s="118">
        <f t="shared" si="58"/>
        <v>39700</v>
      </c>
      <c r="BA42" s="118">
        <f t="shared" si="58"/>
        <v>37800</v>
      </c>
      <c r="BB42" s="118">
        <f t="shared" si="58"/>
        <v>20800</v>
      </c>
      <c r="BC42" s="118">
        <f t="shared" si="58"/>
        <v>21000</v>
      </c>
      <c r="BD42" s="118">
        <f t="shared" si="58"/>
        <v>20300</v>
      </c>
      <c r="BE42" s="118">
        <f t="shared" si="58"/>
        <v>11700</v>
      </c>
      <c r="BF42" s="118">
        <f t="shared" si="58"/>
        <v>20100</v>
      </c>
      <c r="BG42" s="118">
        <f t="shared" si="58"/>
        <v>20000</v>
      </c>
      <c r="BH42" s="118">
        <f t="shared" si="58"/>
        <v>30000</v>
      </c>
      <c r="BI42" s="118">
        <f t="shared" si="58"/>
        <v>22800</v>
      </c>
      <c r="BJ42" s="118">
        <f t="shared" si="58"/>
        <v>19700</v>
      </c>
      <c r="BK42" s="118">
        <f t="shared" si="58"/>
        <v>31000</v>
      </c>
      <c r="BL42" s="118">
        <f t="shared" si="58"/>
        <v>26300</v>
      </c>
      <c r="BM42" s="118">
        <f t="shared" si="58"/>
        <v>29800</v>
      </c>
      <c r="BN42" s="118">
        <f t="shared" si="58"/>
        <v>19800</v>
      </c>
      <c r="BO42" s="118">
        <f t="shared" si="58"/>
        <v>21200</v>
      </c>
      <c r="BP42" s="118">
        <f t="shared" si="58"/>
        <v>15000</v>
      </c>
      <c r="BQ42" s="118">
        <f t="shared" si="58"/>
        <v>19200</v>
      </c>
      <c r="BR42" s="118">
        <f t="shared" si="58"/>
        <v>30000</v>
      </c>
      <c r="BS42" s="118">
        <f t="shared" si="58"/>
        <v>19600</v>
      </c>
      <c r="BT42" s="118">
        <f t="shared" si="58"/>
        <v>19000</v>
      </c>
      <c r="BU42" s="118">
        <f t="shared" si="58"/>
        <v>9400</v>
      </c>
      <c r="BV42" s="118">
        <f t="shared" ref="BV42:DG42" si="59">SUM(BV38:BV41)</f>
        <v>16700</v>
      </c>
      <c r="BW42" s="118">
        <f t="shared" si="59"/>
        <v>15500</v>
      </c>
      <c r="BX42" s="118">
        <f t="shared" si="59"/>
        <v>7900</v>
      </c>
      <c r="BY42" s="118">
        <f t="shared" si="59"/>
        <v>5300</v>
      </c>
      <c r="BZ42" s="118">
        <f t="shared" si="59"/>
        <v>25900</v>
      </c>
      <c r="CA42" s="118">
        <f t="shared" si="59"/>
        <v>30000</v>
      </c>
      <c r="CB42" s="118">
        <f t="shared" si="59"/>
        <v>15500</v>
      </c>
      <c r="CC42" s="118">
        <f t="shared" si="59"/>
        <v>16400</v>
      </c>
      <c r="CD42" s="118">
        <f t="shared" si="59"/>
        <v>29600</v>
      </c>
      <c r="CE42" s="118">
        <f t="shared" si="59"/>
        <v>9900</v>
      </c>
      <c r="CF42" s="118">
        <f t="shared" si="59"/>
        <v>6000</v>
      </c>
      <c r="CG42" s="118">
        <f t="shared" si="59"/>
        <v>10700</v>
      </c>
      <c r="CH42" s="118">
        <f t="shared" si="59"/>
        <v>19600</v>
      </c>
      <c r="CI42" s="118">
        <f t="shared" si="59"/>
        <v>12500</v>
      </c>
      <c r="CJ42" s="118">
        <f t="shared" si="59"/>
        <v>31600</v>
      </c>
      <c r="CK42" s="118">
        <f t="shared" si="59"/>
        <v>20000</v>
      </c>
      <c r="CL42" s="118">
        <f t="shared" si="59"/>
        <v>18000</v>
      </c>
      <c r="CM42" s="118">
        <f t="shared" si="59"/>
        <v>16600</v>
      </c>
      <c r="CN42" s="118">
        <f t="shared" si="59"/>
        <v>16300</v>
      </c>
      <c r="CO42" s="118">
        <f t="shared" si="59"/>
        <v>25500</v>
      </c>
      <c r="CP42" s="118">
        <f t="shared" si="59"/>
        <v>11400</v>
      </c>
      <c r="CQ42" s="118">
        <f t="shared" si="59"/>
        <v>0</v>
      </c>
      <c r="CR42" s="118">
        <f t="shared" si="59"/>
        <v>0</v>
      </c>
      <c r="CS42" s="118"/>
      <c r="CT42" s="118">
        <f t="shared" si="59"/>
        <v>0</v>
      </c>
      <c r="CU42" s="118">
        <f t="shared" si="59"/>
        <v>0</v>
      </c>
      <c r="CV42" s="118">
        <f t="shared" si="59"/>
        <v>0</v>
      </c>
      <c r="CW42" s="118">
        <f t="shared" si="59"/>
        <v>0</v>
      </c>
      <c r="CX42" s="118">
        <f t="shared" si="59"/>
        <v>0</v>
      </c>
      <c r="CY42" s="118">
        <f t="shared" si="59"/>
        <v>0</v>
      </c>
      <c r="CZ42" s="118">
        <f t="shared" si="59"/>
        <v>0</v>
      </c>
      <c r="DA42" s="118">
        <f t="shared" si="59"/>
        <v>0</v>
      </c>
      <c r="DB42" s="118">
        <f t="shared" si="59"/>
        <v>0</v>
      </c>
      <c r="DC42" s="118">
        <f t="shared" si="59"/>
        <v>0</v>
      </c>
      <c r="DD42" s="118">
        <f t="shared" si="59"/>
        <v>0</v>
      </c>
      <c r="DE42" s="118">
        <f t="shared" si="59"/>
        <v>0</v>
      </c>
      <c r="DF42" s="118">
        <f t="shared" si="59"/>
        <v>0</v>
      </c>
      <c r="DG42" s="118">
        <f t="shared" si="59"/>
        <v>0</v>
      </c>
    </row>
    <row r="43" spans="1:164" x14ac:dyDescent="0.85">
      <c r="D43" s="281" t="s">
        <v>205</v>
      </c>
      <c r="E43" s="282"/>
      <c r="F43" s="283"/>
      <c r="G43" s="105" t="s">
        <v>211</v>
      </c>
      <c r="H43" s="113">
        <f>SUM(I43:DG43)</f>
        <v>4140000</v>
      </c>
      <c r="I43" s="120">
        <f t="shared" ref="I43:AN43" si="60">SUM(I15)</f>
        <v>0</v>
      </c>
      <c r="J43" s="120">
        <f t="shared" si="60"/>
        <v>0</v>
      </c>
      <c r="K43" s="120">
        <f t="shared" si="60"/>
        <v>0</v>
      </c>
      <c r="L43" s="120">
        <f t="shared" si="60"/>
        <v>0</v>
      </c>
      <c r="M43" s="120">
        <f t="shared" si="60"/>
        <v>0</v>
      </c>
      <c r="N43" s="120">
        <f t="shared" si="60"/>
        <v>0</v>
      </c>
      <c r="O43" s="120">
        <f t="shared" si="60"/>
        <v>0</v>
      </c>
      <c r="P43" s="120">
        <f t="shared" si="60"/>
        <v>0</v>
      </c>
      <c r="Q43" s="120">
        <f t="shared" si="60"/>
        <v>0</v>
      </c>
      <c r="R43" s="120">
        <f t="shared" si="60"/>
        <v>450000</v>
      </c>
      <c r="S43" s="120">
        <f t="shared" si="60"/>
        <v>0</v>
      </c>
      <c r="T43" s="120">
        <f t="shared" si="60"/>
        <v>0</v>
      </c>
      <c r="U43" s="120">
        <f t="shared" si="60"/>
        <v>0</v>
      </c>
      <c r="V43" s="120">
        <f t="shared" si="60"/>
        <v>0</v>
      </c>
      <c r="W43" s="120">
        <f t="shared" si="60"/>
        <v>470000</v>
      </c>
      <c r="X43" s="120">
        <f t="shared" si="60"/>
        <v>0</v>
      </c>
      <c r="Y43" s="120">
        <f t="shared" si="60"/>
        <v>0</v>
      </c>
      <c r="Z43" s="120">
        <f t="shared" si="60"/>
        <v>0</v>
      </c>
      <c r="AA43" s="120">
        <f t="shared" si="60"/>
        <v>0</v>
      </c>
      <c r="AB43" s="120">
        <f t="shared" si="60"/>
        <v>0</v>
      </c>
      <c r="AC43" s="120">
        <f t="shared" si="60"/>
        <v>0</v>
      </c>
      <c r="AD43" s="120">
        <f t="shared" si="60"/>
        <v>0</v>
      </c>
      <c r="AE43" s="120">
        <f t="shared" si="60"/>
        <v>470000</v>
      </c>
      <c r="AF43" s="120">
        <f t="shared" si="60"/>
        <v>0</v>
      </c>
      <c r="AG43" s="120">
        <f t="shared" si="60"/>
        <v>0</v>
      </c>
      <c r="AH43" s="120">
        <f t="shared" si="60"/>
        <v>0</v>
      </c>
      <c r="AI43" s="120">
        <f t="shared" si="60"/>
        <v>450000</v>
      </c>
      <c r="AJ43" s="120">
        <f t="shared" si="60"/>
        <v>0</v>
      </c>
      <c r="AK43" s="120">
        <f t="shared" si="60"/>
        <v>0</v>
      </c>
      <c r="AL43" s="120">
        <f t="shared" si="60"/>
        <v>0</v>
      </c>
      <c r="AM43" s="120">
        <f t="shared" si="60"/>
        <v>0</v>
      </c>
      <c r="AN43" s="120">
        <f t="shared" si="60"/>
        <v>0</v>
      </c>
      <c r="AO43" s="120">
        <f t="shared" ref="AO43:BT43" si="61">SUM(AO15)</f>
        <v>0</v>
      </c>
      <c r="AP43" s="120">
        <f t="shared" si="61"/>
        <v>0</v>
      </c>
      <c r="AQ43" s="120">
        <f t="shared" si="61"/>
        <v>0</v>
      </c>
      <c r="AR43" s="120">
        <f t="shared" si="61"/>
        <v>0</v>
      </c>
      <c r="AS43" s="120">
        <f t="shared" si="61"/>
        <v>0</v>
      </c>
      <c r="AT43" s="120">
        <f t="shared" si="61"/>
        <v>450000</v>
      </c>
      <c r="AU43" s="120">
        <f t="shared" si="61"/>
        <v>0</v>
      </c>
      <c r="AV43" s="120">
        <f t="shared" si="61"/>
        <v>0</v>
      </c>
      <c r="AW43" s="120">
        <f t="shared" si="61"/>
        <v>0</v>
      </c>
      <c r="AX43" s="120">
        <f t="shared" si="61"/>
        <v>0</v>
      </c>
      <c r="AY43" s="120">
        <f t="shared" si="61"/>
        <v>0</v>
      </c>
      <c r="AZ43" s="120">
        <f t="shared" si="61"/>
        <v>450000</v>
      </c>
      <c r="BA43" s="120">
        <f t="shared" si="61"/>
        <v>0</v>
      </c>
      <c r="BB43" s="120">
        <f t="shared" si="61"/>
        <v>0</v>
      </c>
      <c r="BC43" s="120">
        <f t="shared" si="61"/>
        <v>0</v>
      </c>
      <c r="BD43" s="120">
        <f t="shared" si="61"/>
        <v>0</v>
      </c>
      <c r="BE43" s="120">
        <f t="shared" si="61"/>
        <v>0</v>
      </c>
      <c r="BF43" s="120">
        <f t="shared" si="61"/>
        <v>0</v>
      </c>
      <c r="BG43" s="120">
        <f t="shared" si="61"/>
        <v>0</v>
      </c>
      <c r="BH43" s="120">
        <f t="shared" si="61"/>
        <v>0</v>
      </c>
      <c r="BI43" s="120">
        <f t="shared" si="61"/>
        <v>0</v>
      </c>
      <c r="BJ43" s="120">
        <f t="shared" si="61"/>
        <v>0</v>
      </c>
      <c r="BK43" s="120">
        <f t="shared" si="61"/>
        <v>0</v>
      </c>
      <c r="BL43" s="120">
        <f t="shared" si="61"/>
        <v>0</v>
      </c>
      <c r="BM43" s="120">
        <f t="shared" si="61"/>
        <v>0</v>
      </c>
      <c r="BN43" s="120">
        <f t="shared" si="61"/>
        <v>0</v>
      </c>
      <c r="BO43" s="120">
        <f t="shared" si="61"/>
        <v>0</v>
      </c>
      <c r="BP43" s="120">
        <f t="shared" si="61"/>
        <v>0</v>
      </c>
      <c r="BQ43" s="120">
        <f t="shared" si="61"/>
        <v>0</v>
      </c>
      <c r="BR43" s="120">
        <f t="shared" si="61"/>
        <v>0</v>
      </c>
      <c r="BS43" s="120">
        <f t="shared" si="61"/>
        <v>0</v>
      </c>
      <c r="BT43" s="120">
        <f t="shared" si="61"/>
        <v>450000</v>
      </c>
      <c r="BU43" s="120">
        <f t="shared" ref="BU43:CR43" si="62">SUM(BU15)</f>
        <v>0</v>
      </c>
      <c r="BV43" s="120">
        <f t="shared" si="62"/>
        <v>0</v>
      </c>
      <c r="BW43" s="120">
        <f t="shared" si="62"/>
        <v>0</v>
      </c>
      <c r="BX43" s="120">
        <f t="shared" si="62"/>
        <v>0</v>
      </c>
      <c r="BY43" s="120">
        <f t="shared" si="62"/>
        <v>0</v>
      </c>
      <c r="BZ43" s="120">
        <f t="shared" si="62"/>
        <v>0</v>
      </c>
      <c r="CA43" s="120">
        <f t="shared" si="62"/>
        <v>0</v>
      </c>
      <c r="CB43" s="120">
        <f t="shared" si="62"/>
        <v>0</v>
      </c>
      <c r="CC43" s="120">
        <f t="shared" si="62"/>
        <v>0</v>
      </c>
      <c r="CD43" s="120">
        <f t="shared" si="62"/>
        <v>0</v>
      </c>
      <c r="CE43" s="120">
        <f t="shared" si="62"/>
        <v>0</v>
      </c>
      <c r="CF43" s="120">
        <f t="shared" si="62"/>
        <v>0</v>
      </c>
      <c r="CG43" s="120">
        <f t="shared" si="62"/>
        <v>0</v>
      </c>
      <c r="CH43" s="120">
        <f t="shared" si="62"/>
        <v>0</v>
      </c>
      <c r="CI43" s="120">
        <f t="shared" si="62"/>
        <v>0</v>
      </c>
      <c r="CJ43" s="120">
        <f t="shared" si="62"/>
        <v>0</v>
      </c>
      <c r="CK43" s="120">
        <f t="shared" si="62"/>
        <v>0</v>
      </c>
      <c r="CL43" s="120">
        <f t="shared" si="62"/>
        <v>0</v>
      </c>
      <c r="CM43" s="120">
        <f t="shared" si="62"/>
        <v>0</v>
      </c>
      <c r="CN43" s="120">
        <f t="shared" si="62"/>
        <v>0</v>
      </c>
      <c r="CO43" s="120">
        <f t="shared" si="62"/>
        <v>0</v>
      </c>
      <c r="CP43" s="120">
        <f t="shared" si="62"/>
        <v>0</v>
      </c>
      <c r="CQ43" s="120">
        <f t="shared" si="62"/>
        <v>0</v>
      </c>
      <c r="CR43" s="120">
        <f t="shared" si="62"/>
        <v>0</v>
      </c>
      <c r="CS43" s="120"/>
      <c r="CT43" s="120">
        <f t="shared" ref="CT43:DG43" si="63">SUM(CT15)</f>
        <v>0</v>
      </c>
      <c r="CU43" s="120">
        <f t="shared" si="63"/>
        <v>0</v>
      </c>
      <c r="CV43" s="120">
        <f t="shared" si="63"/>
        <v>0</v>
      </c>
      <c r="CW43" s="120">
        <f t="shared" si="63"/>
        <v>0</v>
      </c>
      <c r="CX43" s="120">
        <f t="shared" si="63"/>
        <v>0</v>
      </c>
      <c r="CY43" s="120">
        <f t="shared" si="63"/>
        <v>0</v>
      </c>
      <c r="CZ43" s="120">
        <f t="shared" si="63"/>
        <v>0</v>
      </c>
      <c r="DA43" s="120">
        <f t="shared" si="63"/>
        <v>0</v>
      </c>
      <c r="DB43" s="120">
        <f t="shared" si="63"/>
        <v>0</v>
      </c>
      <c r="DC43" s="120">
        <f t="shared" si="63"/>
        <v>470000</v>
      </c>
      <c r="DD43" s="120">
        <f t="shared" si="63"/>
        <v>480000</v>
      </c>
      <c r="DE43" s="120">
        <f t="shared" si="63"/>
        <v>0</v>
      </c>
      <c r="DF43" s="120">
        <f t="shared" si="63"/>
        <v>0</v>
      </c>
      <c r="DG43" s="120">
        <f t="shared" si="63"/>
        <v>0</v>
      </c>
    </row>
    <row r="44" spans="1:164" x14ac:dyDescent="0.85">
      <c r="D44" s="287"/>
      <c r="E44" s="288"/>
      <c r="F44" s="289"/>
      <c r="G44" s="111" t="s">
        <v>3</v>
      </c>
      <c r="H44" s="118">
        <f>SUM(H43)</f>
        <v>4140000</v>
      </c>
      <c r="I44" s="118">
        <f t="shared" ref="I44:BT44" si="64">SUM(I43)</f>
        <v>0</v>
      </c>
      <c r="J44" s="118">
        <f t="shared" si="64"/>
        <v>0</v>
      </c>
      <c r="K44" s="118">
        <f t="shared" si="64"/>
        <v>0</v>
      </c>
      <c r="L44" s="118">
        <f t="shared" si="64"/>
        <v>0</v>
      </c>
      <c r="M44" s="118">
        <f t="shared" si="64"/>
        <v>0</v>
      </c>
      <c r="N44" s="118">
        <f t="shared" si="64"/>
        <v>0</v>
      </c>
      <c r="O44" s="118">
        <f t="shared" si="64"/>
        <v>0</v>
      </c>
      <c r="P44" s="118">
        <f t="shared" si="64"/>
        <v>0</v>
      </c>
      <c r="Q44" s="118">
        <f t="shared" si="64"/>
        <v>0</v>
      </c>
      <c r="R44" s="118">
        <f t="shared" si="64"/>
        <v>450000</v>
      </c>
      <c r="S44" s="118">
        <f t="shared" si="64"/>
        <v>0</v>
      </c>
      <c r="T44" s="118">
        <f t="shared" si="64"/>
        <v>0</v>
      </c>
      <c r="U44" s="118">
        <f t="shared" si="64"/>
        <v>0</v>
      </c>
      <c r="V44" s="118">
        <f t="shared" si="64"/>
        <v>0</v>
      </c>
      <c r="W44" s="118">
        <f t="shared" si="64"/>
        <v>470000</v>
      </c>
      <c r="X44" s="118">
        <f t="shared" si="64"/>
        <v>0</v>
      </c>
      <c r="Y44" s="118">
        <f t="shared" si="64"/>
        <v>0</v>
      </c>
      <c r="Z44" s="118">
        <f t="shared" si="64"/>
        <v>0</v>
      </c>
      <c r="AA44" s="118">
        <f t="shared" si="64"/>
        <v>0</v>
      </c>
      <c r="AB44" s="118">
        <f t="shared" si="64"/>
        <v>0</v>
      </c>
      <c r="AC44" s="118">
        <f t="shared" si="64"/>
        <v>0</v>
      </c>
      <c r="AD44" s="118">
        <f t="shared" si="64"/>
        <v>0</v>
      </c>
      <c r="AE44" s="118">
        <f t="shared" si="64"/>
        <v>470000</v>
      </c>
      <c r="AF44" s="118">
        <f t="shared" si="64"/>
        <v>0</v>
      </c>
      <c r="AG44" s="118">
        <f t="shared" si="64"/>
        <v>0</v>
      </c>
      <c r="AH44" s="118">
        <f t="shared" si="64"/>
        <v>0</v>
      </c>
      <c r="AI44" s="118">
        <f t="shared" si="64"/>
        <v>450000</v>
      </c>
      <c r="AJ44" s="118">
        <f t="shared" si="64"/>
        <v>0</v>
      </c>
      <c r="AK44" s="118">
        <f t="shared" si="64"/>
        <v>0</v>
      </c>
      <c r="AL44" s="118">
        <f t="shared" si="64"/>
        <v>0</v>
      </c>
      <c r="AM44" s="118">
        <f t="shared" si="64"/>
        <v>0</v>
      </c>
      <c r="AN44" s="118">
        <f t="shared" si="64"/>
        <v>0</v>
      </c>
      <c r="AO44" s="118">
        <f t="shared" si="64"/>
        <v>0</v>
      </c>
      <c r="AP44" s="118">
        <f t="shared" si="64"/>
        <v>0</v>
      </c>
      <c r="AQ44" s="118">
        <f t="shared" si="64"/>
        <v>0</v>
      </c>
      <c r="AR44" s="118">
        <f t="shared" si="64"/>
        <v>0</v>
      </c>
      <c r="AS44" s="118">
        <f t="shared" si="64"/>
        <v>0</v>
      </c>
      <c r="AT44" s="118">
        <f t="shared" si="64"/>
        <v>450000</v>
      </c>
      <c r="AU44" s="118">
        <f t="shared" si="64"/>
        <v>0</v>
      </c>
      <c r="AV44" s="118">
        <f t="shared" si="64"/>
        <v>0</v>
      </c>
      <c r="AW44" s="118">
        <f t="shared" si="64"/>
        <v>0</v>
      </c>
      <c r="AX44" s="118">
        <f t="shared" si="64"/>
        <v>0</v>
      </c>
      <c r="AY44" s="118">
        <f t="shared" si="64"/>
        <v>0</v>
      </c>
      <c r="AZ44" s="118">
        <f t="shared" si="64"/>
        <v>450000</v>
      </c>
      <c r="BA44" s="118">
        <f t="shared" si="64"/>
        <v>0</v>
      </c>
      <c r="BB44" s="118">
        <f t="shared" si="64"/>
        <v>0</v>
      </c>
      <c r="BC44" s="118">
        <f t="shared" si="64"/>
        <v>0</v>
      </c>
      <c r="BD44" s="118">
        <f t="shared" si="64"/>
        <v>0</v>
      </c>
      <c r="BE44" s="118">
        <f t="shared" si="64"/>
        <v>0</v>
      </c>
      <c r="BF44" s="118">
        <f t="shared" si="64"/>
        <v>0</v>
      </c>
      <c r="BG44" s="118">
        <f t="shared" si="64"/>
        <v>0</v>
      </c>
      <c r="BH44" s="118">
        <f t="shared" si="64"/>
        <v>0</v>
      </c>
      <c r="BI44" s="118">
        <f t="shared" si="64"/>
        <v>0</v>
      </c>
      <c r="BJ44" s="118">
        <f t="shared" si="64"/>
        <v>0</v>
      </c>
      <c r="BK44" s="118">
        <f t="shared" si="64"/>
        <v>0</v>
      </c>
      <c r="BL44" s="118">
        <f t="shared" si="64"/>
        <v>0</v>
      </c>
      <c r="BM44" s="118">
        <f t="shared" si="64"/>
        <v>0</v>
      </c>
      <c r="BN44" s="118">
        <f t="shared" si="64"/>
        <v>0</v>
      </c>
      <c r="BO44" s="118">
        <f t="shared" si="64"/>
        <v>0</v>
      </c>
      <c r="BP44" s="118">
        <f t="shared" si="64"/>
        <v>0</v>
      </c>
      <c r="BQ44" s="118">
        <f t="shared" si="64"/>
        <v>0</v>
      </c>
      <c r="BR44" s="118">
        <f t="shared" si="64"/>
        <v>0</v>
      </c>
      <c r="BS44" s="118">
        <f t="shared" si="64"/>
        <v>0</v>
      </c>
      <c r="BT44" s="118">
        <f t="shared" si="64"/>
        <v>450000</v>
      </c>
      <c r="BU44" s="118">
        <f t="shared" ref="BU44:DG44" si="65">SUM(BU43)</f>
        <v>0</v>
      </c>
      <c r="BV44" s="118">
        <f t="shared" si="65"/>
        <v>0</v>
      </c>
      <c r="BW44" s="118">
        <f t="shared" si="65"/>
        <v>0</v>
      </c>
      <c r="BX44" s="118">
        <f t="shared" si="65"/>
        <v>0</v>
      </c>
      <c r="BY44" s="118">
        <f t="shared" si="65"/>
        <v>0</v>
      </c>
      <c r="BZ44" s="118">
        <f t="shared" si="65"/>
        <v>0</v>
      </c>
      <c r="CA44" s="118">
        <f t="shared" si="65"/>
        <v>0</v>
      </c>
      <c r="CB44" s="118">
        <f t="shared" si="65"/>
        <v>0</v>
      </c>
      <c r="CC44" s="118">
        <f t="shared" si="65"/>
        <v>0</v>
      </c>
      <c r="CD44" s="118">
        <f t="shared" si="65"/>
        <v>0</v>
      </c>
      <c r="CE44" s="118">
        <f t="shared" si="65"/>
        <v>0</v>
      </c>
      <c r="CF44" s="118">
        <f t="shared" si="65"/>
        <v>0</v>
      </c>
      <c r="CG44" s="118">
        <f t="shared" si="65"/>
        <v>0</v>
      </c>
      <c r="CH44" s="118">
        <f t="shared" si="65"/>
        <v>0</v>
      </c>
      <c r="CI44" s="118">
        <f t="shared" si="65"/>
        <v>0</v>
      </c>
      <c r="CJ44" s="118">
        <f t="shared" si="65"/>
        <v>0</v>
      </c>
      <c r="CK44" s="118">
        <f t="shared" si="65"/>
        <v>0</v>
      </c>
      <c r="CL44" s="118">
        <f t="shared" si="65"/>
        <v>0</v>
      </c>
      <c r="CM44" s="118">
        <f t="shared" si="65"/>
        <v>0</v>
      </c>
      <c r="CN44" s="118">
        <f t="shared" si="65"/>
        <v>0</v>
      </c>
      <c r="CO44" s="118">
        <f t="shared" si="65"/>
        <v>0</v>
      </c>
      <c r="CP44" s="118">
        <f t="shared" si="65"/>
        <v>0</v>
      </c>
      <c r="CQ44" s="118">
        <f t="shared" si="65"/>
        <v>0</v>
      </c>
      <c r="CR44" s="118">
        <f t="shared" si="65"/>
        <v>0</v>
      </c>
      <c r="CS44" s="118"/>
      <c r="CT44" s="118">
        <f t="shared" si="65"/>
        <v>0</v>
      </c>
      <c r="CU44" s="118">
        <f t="shared" si="65"/>
        <v>0</v>
      </c>
      <c r="CV44" s="118">
        <f t="shared" si="65"/>
        <v>0</v>
      </c>
      <c r="CW44" s="118">
        <f t="shared" si="65"/>
        <v>0</v>
      </c>
      <c r="CX44" s="118">
        <f t="shared" si="65"/>
        <v>0</v>
      </c>
      <c r="CY44" s="118">
        <f t="shared" si="65"/>
        <v>0</v>
      </c>
      <c r="CZ44" s="118">
        <f t="shared" si="65"/>
        <v>0</v>
      </c>
      <c r="DA44" s="118">
        <f t="shared" si="65"/>
        <v>0</v>
      </c>
      <c r="DB44" s="118">
        <f t="shared" si="65"/>
        <v>0</v>
      </c>
      <c r="DC44" s="118">
        <f t="shared" si="65"/>
        <v>470000</v>
      </c>
      <c r="DD44" s="118">
        <f t="shared" si="65"/>
        <v>480000</v>
      </c>
      <c r="DE44" s="118">
        <f t="shared" si="65"/>
        <v>0</v>
      </c>
      <c r="DF44" s="118">
        <f t="shared" si="65"/>
        <v>0</v>
      </c>
      <c r="DG44" s="118">
        <f t="shared" si="65"/>
        <v>0</v>
      </c>
    </row>
    <row r="45" spans="1:164" x14ac:dyDescent="0.85">
      <c r="A45" s="54"/>
      <c r="B45" s="19"/>
      <c r="C45" s="19"/>
      <c r="D45" s="281" t="s">
        <v>206</v>
      </c>
      <c r="E45" s="282"/>
      <c r="F45" s="283"/>
      <c r="G45" s="105" t="s">
        <v>211</v>
      </c>
      <c r="H45" s="113">
        <f>SUM(I45:DG45)</f>
        <v>1718000</v>
      </c>
      <c r="I45" s="106">
        <f t="shared" ref="I45:BT45" si="66">SUM(I16/4)</f>
        <v>0</v>
      </c>
      <c r="J45" s="106">
        <f t="shared" si="66"/>
        <v>0</v>
      </c>
      <c r="K45" s="106">
        <f t="shared" si="66"/>
        <v>0</v>
      </c>
      <c r="L45" s="106">
        <f t="shared" si="66"/>
        <v>0</v>
      </c>
      <c r="M45" s="106">
        <f t="shared" si="66"/>
        <v>0</v>
      </c>
      <c r="N45" s="106">
        <f t="shared" si="66"/>
        <v>0</v>
      </c>
      <c r="O45" s="106">
        <f t="shared" si="66"/>
        <v>0</v>
      </c>
      <c r="P45" s="106">
        <f t="shared" si="66"/>
        <v>0</v>
      </c>
      <c r="Q45" s="106">
        <f t="shared" si="66"/>
        <v>0</v>
      </c>
      <c r="R45" s="106">
        <f t="shared" si="66"/>
        <v>0</v>
      </c>
      <c r="S45" s="106">
        <f t="shared" si="66"/>
        <v>0</v>
      </c>
      <c r="T45" s="106">
        <f t="shared" si="66"/>
        <v>0</v>
      </c>
      <c r="U45" s="106">
        <f t="shared" si="66"/>
        <v>0</v>
      </c>
      <c r="V45" s="106">
        <f t="shared" si="66"/>
        <v>0</v>
      </c>
      <c r="W45" s="106">
        <f t="shared" si="66"/>
        <v>0</v>
      </c>
      <c r="X45" s="106">
        <f t="shared" si="66"/>
        <v>0</v>
      </c>
      <c r="Y45" s="106">
        <f t="shared" si="66"/>
        <v>0</v>
      </c>
      <c r="Z45" s="106">
        <f t="shared" si="66"/>
        <v>0</v>
      </c>
      <c r="AA45" s="106">
        <f t="shared" si="66"/>
        <v>0</v>
      </c>
      <c r="AB45" s="106">
        <f t="shared" si="66"/>
        <v>0</v>
      </c>
      <c r="AC45" s="106">
        <f t="shared" si="66"/>
        <v>0</v>
      </c>
      <c r="AD45" s="106">
        <f t="shared" si="66"/>
        <v>0</v>
      </c>
      <c r="AE45" s="106">
        <f t="shared" si="66"/>
        <v>0</v>
      </c>
      <c r="AF45" s="106">
        <f t="shared" si="66"/>
        <v>0</v>
      </c>
      <c r="AG45" s="106">
        <f t="shared" si="66"/>
        <v>0</v>
      </c>
      <c r="AH45" s="106">
        <f t="shared" si="66"/>
        <v>0</v>
      </c>
      <c r="AI45" s="106">
        <f t="shared" si="66"/>
        <v>0</v>
      </c>
      <c r="AJ45" s="106">
        <f t="shared" si="66"/>
        <v>0</v>
      </c>
      <c r="AK45" s="106">
        <f t="shared" si="66"/>
        <v>0</v>
      </c>
      <c r="AL45" s="106">
        <f t="shared" si="66"/>
        <v>0</v>
      </c>
      <c r="AM45" s="106">
        <f t="shared" si="66"/>
        <v>0</v>
      </c>
      <c r="AN45" s="106">
        <f t="shared" si="66"/>
        <v>0</v>
      </c>
      <c r="AO45" s="106">
        <f t="shared" si="66"/>
        <v>0</v>
      </c>
      <c r="AP45" s="106">
        <f t="shared" si="66"/>
        <v>0</v>
      </c>
      <c r="AQ45" s="106">
        <f t="shared" si="66"/>
        <v>0</v>
      </c>
      <c r="AR45" s="106">
        <f t="shared" si="66"/>
        <v>0</v>
      </c>
      <c r="AS45" s="106">
        <f t="shared" si="66"/>
        <v>0</v>
      </c>
      <c r="AT45" s="106">
        <f t="shared" si="66"/>
        <v>0</v>
      </c>
      <c r="AU45" s="106">
        <f t="shared" si="66"/>
        <v>0</v>
      </c>
      <c r="AV45" s="106">
        <f t="shared" si="66"/>
        <v>0</v>
      </c>
      <c r="AW45" s="106">
        <f t="shared" si="66"/>
        <v>0</v>
      </c>
      <c r="AX45" s="106">
        <f t="shared" si="66"/>
        <v>0</v>
      </c>
      <c r="AY45" s="106">
        <f t="shared" si="66"/>
        <v>0</v>
      </c>
      <c r="AZ45" s="106">
        <f t="shared" si="66"/>
        <v>0</v>
      </c>
      <c r="BA45" s="106">
        <f t="shared" si="66"/>
        <v>0</v>
      </c>
      <c r="BB45" s="106">
        <f t="shared" si="66"/>
        <v>0</v>
      </c>
      <c r="BC45" s="106">
        <f t="shared" si="66"/>
        <v>0</v>
      </c>
      <c r="BD45" s="106">
        <f t="shared" si="66"/>
        <v>0</v>
      </c>
      <c r="BE45" s="106">
        <f t="shared" si="66"/>
        <v>0</v>
      </c>
      <c r="BF45" s="106">
        <f t="shared" si="66"/>
        <v>0</v>
      </c>
      <c r="BG45" s="106">
        <f t="shared" si="66"/>
        <v>0</v>
      </c>
      <c r="BH45" s="106">
        <f t="shared" si="66"/>
        <v>0</v>
      </c>
      <c r="BI45" s="106">
        <f t="shared" si="66"/>
        <v>0</v>
      </c>
      <c r="BJ45" s="106">
        <f t="shared" si="66"/>
        <v>0</v>
      </c>
      <c r="BK45" s="106">
        <f t="shared" si="66"/>
        <v>0</v>
      </c>
      <c r="BL45" s="106">
        <f t="shared" si="66"/>
        <v>0</v>
      </c>
      <c r="BM45" s="106">
        <f t="shared" si="66"/>
        <v>0</v>
      </c>
      <c r="BN45" s="106">
        <f t="shared" si="66"/>
        <v>0</v>
      </c>
      <c r="BO45" s="106">
        <f t="shared" si="66"/>
        <v>0</v>
      </c>
      <c r="BP45" s="106">
        <f t="shared" si="66"/>
        <v>0</v>
      </c>
      <c r="BQ45" s="106">
        <f t="shared" si="66"/>
        <v>0</v>
      </c>
      <c r="BR45" s="106">
        <f t="shared" si="66"/>
        <v>0</v>
      </c>
      <c r="BS45" s="106">
        <f t="shared" si="66"/>
        <v>0</v>
      </c>
      <c r="BT45" s="106">
        <f t="shared" si="66"/>
        <v>0</v>
      </c>
      <c r="BU45" s="106">
        <f t="shared" ref="BU45:DG45" si="67">SUM(BU16/4)</f>
        <v>0</v>
      </c>
      <c r="BV45" s="106">
        <f t="shared" si="67"/>
        <v>0</v>
      </c>
      <c r="BW45" s="106">
        <f t="shared" si="67"/>
        <v>0</v>
      </c>
      <c r="BX45" s="106">
        <f t="shared" si="67"/>
        <v>0</v>
      </c>
      <c r="BY45" s="106">
        <f t="shared" si="67"/>
        <v>0</v>
      </c>
      <c r="BZ45" s="106">
        <f t="shared" si="67"/>
        <v>0</v>
      </c>
      <c r="CA45" s="106">
        <f t="shared" si="67"/>
        <v>0</v>
      </c>
      <c r="CB45" s="106">
        <f t="shared" si="67"/>
        <v>0</v>
      </c>
      <c r="CC45" s="106">
        <f t="shared" si="67"/>
        <v>0</v>
      </c>
      <c r="CD45" s="106">
        <f t="shared" si="67"/>
        <v>0</v>
      </c>
      <c r="CE45" s="106">
        <f t="shared" si="67"/>
        <v>0</v>
      </c>
      <c r="CF45" s="106">
        <f t="shared" si="67"/>
        <v>0</v>
      </c>
      <c r="CG45" s="106">
        <f t="shared" si="67"/>
        <v>0</v>
      </c>
      <c r="CH45" s="106">
        <f t="shared" si="67"/>
        <v>0</v>
      </c>
      <c r="CI45" s="106">
        <f t="shared" si="67"/>
        <v>0</v>
      </c>
      <c r="CJ45" s="106">
        <f t="shared" si="67"/>
        <v>0</v>
      </c>
      <c r="CK45" s="106">
        <f t="shared" si="67"/>
        <v>0</v>
      </c>
      <c r="CL45" s="106">
        <f t="shared" si="67"/>
        <v>0</v>
      </c>
      <c r="CM45" s="106">
        <f t="shared" si="67"/>
        <v>0</v>
      </c>
      <c r="CN45" s="106">
        <f t="shared" si="67"/>
        <v>0</v>
      </c>
      <c r="CO45" s="106">
        <f t="shared" si="67"/>
        <v>0</v>
      </c>
      <c r="CP45" s="106">
        <f t="shared" si="67"/>
        <v>0</v>
      </c>
      <c r="CQ45" s="106">
        <v>232500</v>
      </c>
      <c r="CR45" s="106">
        <f t="shared" si="67"/>
        <v>0</v>
      </c>
      <c r="CS45" s="106"/>
      <c r="CT45" s="106">
        <v>185800</v>
      </c>
      <c r="CU45" s="106">
        <v>174800</v>
      </c>
      <c r="CV45" s="106">
        <f t="shared" si="67"/>
        <v>297900</v>
      </c>
      <c r="CW45" s="106">
        <f t="shared" si="67"/>
        <v>166700</v>
      </c>
      <c r="CX45" s="106">
        <v>226900</v>
      </c>
      <c r="CY45" s="106">
        <v>171100</v>
      </c>
      <c r="CZ45" s="106">
        <f t="shared" si="67"/>
        <v>262300</v>
      </c>
      <c r="DA45" s="106">
        <f t="shared" si="67"/>
        <v>0</v>
      </c>
      <c r="DB45" s="106">
        <f t="shared" si="67"/>
        <v>0</v>
      </c>
      <c r="DC45" s="106">
        <f t="shared" si="67"/>
        <v>0</v>
      </c>
      <c r="DD45" s="106">
        <f t="shared" si="67"/>
        <v>0</v>
      </c>
      <c r="DE45" s="106">
        <f t="shared" si="67"/>
        <v>0</v>
      </c>
      <c r="DF45" s="106">
        <f t="shared" si="67"/>
        <v>0</v>
      </c>
      <c r="DG45" s="106">
        <f t="shared" si="67"/>
        <v>0</v>
      </c>
      <c r="DH45" s="107">
        <f t="shared" ref="DH45:FH45" si="68">SUM(DH26/4)</f>
        <v>0</v>
      </c>
      <c r="DI45" s="107">
        <f t="shared" si="68"/>
        <v>0</v>
      </c>
      <c r="DJ45" s="107">
        <f t="shared" si="68"/>
        <v>0</v>
      </c>
      <c r="DK45" s="107">
        <f t="shared" si="68"/>
        <v>0</v>
      </c>
      <c r="DL45" s="107">
        <f t="shared" si="68"/>
        <v>0</v>
      </c>
      <c r="DM45" s="107">
        <f t="shared" si="68"/>
        <v>0</v>
      </c>
      <c r="DN45" s="107">
        <f t="shared" si="68"/>
        <v>0</v>
      </c>
      <c r="DO45" s="107">
        <f t="shared" si="68"/>
        <v>0</v>
      </c>
      <c r="DP45" s="107">
        <f t="shared" si="68"/>
        <v>0</v>
      </c>
      <c r="DQ45" s="107">
        <f t="shared" si="68"/>
        <v>0</v>
      </c>
      <c r="DR45" s="107">
        <f t="shared" si="68"/>
        <v>0</v>
      </c>
      <c r="DS45" s="107">
        <f t="shared" si="68"/>
        <v>0</v>
      </c>
      <c r="DT45" s="107">
        <f t="shared" si="68"/>
        <v>0</v>
      </c>
      <c r="DU45" s="107">
        <f t="shared" si="68"/>
        <v>0</v>
      </c>
      <c r="DV45" s="107">
        <f t="shared" si="68"/>
        <v>0</v>
      </c>
      <c r="DW45" s="107">
        <f t="shared" si="68"/>
        <v>0</v>
      </c>
      <c r="DX45" s="107">
        <f t="shared" si="68"/>
        <v>0</v>
      </c>
      <c r="DY45" s="107">
        <f t="shared" si="68"/>
        <v>0</v>
      </c>
      <c r="DZ45" s="107">
        <f t="shared" si="68"/>
        <v>0</v>
      </c>
      <c r="EA45" s="107">
        <f t="shared" si="68"/>
        <v>0</v>
      </c>
      <c r="EB45" s="107">
        <f t="shared" si="68"/>
        <v>0</v>
      </c>
      <c r="EC45" s="107">
        <f t="shared" si="68"/>
        <v>0</v>
      </c>
      <c r="ED45" s="107">
        <f t="shared" si="68"/>
        <v>0</v>
      </c>
      <c r="EE45" s="107">
        <f t="shared" si="68"/>
        <v>0</v>
      </c>
      <c r="EF45" s="107">
        <f t="shared" si="68"/>
        <v>0</v>
      </c>
      <c r="EG45" s="107">
        <f t="shared" si="68"/>
        <v>0</v>
      </c>
      <c r="EH45" s="107">
        <f t="shared" si="68"/>
        <v>0</v>
      </c>
      <c r="EI45" s="107">
        <f t="shared" si="68"/>
        <v>0</v>
      </c>
      <c r="EJ45" s="107">
        <f t="shared" si="68"/>
        <v>0</v>
      </c>
      <c r="EK45" s="107">
        <f t="shared" si="68"/>
        <v>0</v>
      </c>
      <c r="EL45" s="107">
        <f t="shared" si="68"/>
        <v>0</v>
      </c>
      <c r="EM45" s="107">
        <f t="shared" si="68"/>
        <v>0</v>
      </c>
      <c r="EN45" s="107">
        <f t="shared" si="68"/>
        <v>0</v>
      </c>
      <c r="EO45" s="107">
        <f t="shared" si="68"/>
        <v>0</v>
      </c>
      <c r="EP45" s="107">
        <f t="shared" si="68"/>
        <v>0</v>
      </c>
      <c r="EQ45" s="107">
        <f t="shared" si="68"/>
        <v>0</v>
      </c>
      <c r="ER45" s="107">
        <f t="shared" si="68"/>
        <v>0</v>
      </c>
      <c r="ES45" s="107">
        <f t="shared" si="68"/>
        <v>0</v>
      </c>
      <c r="ET45" s="107">
        <f t="shared" si="68"/>
        <v>0</v>
      </c>
      <c r="EU45" s="107">
        <f t="shared" si="68"/>
        <v>0</v>
      </c>
      <c r="EV45" s="107">
        <f t="shared" si="68"/>
        <v>0</v>
      </c>
      <c r="EW45" s="107">
        <f t="shared" si="68"/>
        <v>0</v>
      </c>
      <c r="EX45" s="107">
        <f t="shared" si="68"/>
        <v>0</v>
      </c>
      <c r="EY45" s="107">
        <f t="shared" si="68"/>
        <v>0</v>
      </c>
      <c r="EZ45" s="107">
        <f t="shared" si="68"/>
        <v>0</v>
      </c>
      <c r="FA45" s="107">
        <f t="shared" si="68"/>
        <v>0</v>
      </c>
      <c r="FB45" s="107">
        <f t="shared" si="68"/>
        <v>0</v>
      </c>
      <c r="FC45" s="107">
        <f t="shared" si="68"/>
        <v>0</v>
      </c>
      <c r="FD45" s="107">
        <f t="shared" si="68"/>
        <v>0</v>
      </c>
      <c r="FE45" s="107">
        <f t="shared" si="68"/>
        <v>0</v>
      </c>
      <c r="FF45" s="107">
        <f t="shared" si="68"/>
        <v>0</v>
      </c>
      <c r="FG45" s="107">
        <f t="shared" si="68"/>
        <v>0</v>
      </c>
      <c r="FH45" s="107">
        <f t="shared" si="68"/>
        <v>0</v>
      </c>
    </row>
    <row r="46" spans="1:164" x14ac:dyDescent="0.85">
      <c r="A46" s="54"/>
      <c r="B46" s="19"/>
      <c r="C46" s="19"/>
      <c r="D46" s="284"/>
      <c r="E46" s="285"/>
      <c r="F46" s="286"/>
      <c r="G46" s="108" t="s">
        <v>212</v>
      </c>
      <c r="H46" s="113">
        <f t="shared" ref="H46:H48" si="69">SUM(I46:DG46)</f>
        <v>1717800</v>
      </c>
      <c r="I46" s="106">
        <f t="shared" ref="I46:BT46" si="70">SUM(I16/4)</f>
        <v>0</v>
      </c>
      <c r="J46" s="106">
        <f t="shared" si="70"/>
        <v>0</v>
      </c>
      <c r="K46" s="106">
        <f t="shared" si="70"/>
        <v>0</v>
      </c>
      <c r="L46" s="106">
        <f t="shared" si="70"/>
        <v>0</v>
      </c>
      <c r="M46" s="106">
        <f t="shared" si="70"/>
        <v>0</v>
      </c>
      <c r="N46" s="106">
        <f t="shared" si="70"/>
        <v>0</v>
      </c>
      <c r="O46" s="106">
        <f t="shared" si="70"/>
        <v>0</v>
      </c>
      <c r="P46" s="106">
        <f t="shared" si="70"/>
        <v>0</v>
      </c>
      <c r="Q46" s="106">
        <f t="shared" si="70"/>
        <v>0</v>
      </c>
      <c r="R46" s="106">
        <f t="shared" si="70"/>
        <v>0</v>
      </c>
      <c r="S46" s="106">
        <f t="shared" si="70"/>
        <v>0</v>
      </c>
      <c r="T46" s="106">
        <f t="shared" si="70"/>
        <v>0</v>
      </c>
      <c r="U46" s="106">
        <f t="shared" si="70"/>
        <v>0</v>
      </c>
      <c r="V46" s="106">
        <f t="shared" si="70"/>
        <v>0</v>
      </c>
      <c r="W46" s="106">
        <f t="shared" si="70"/>
        <v>0</v>
      </c>
      <c r="X46" s="106">
        <f t="shared" si="70"/>
        <v>0</v>
      </c>
      <c r="Y46" s="106">
        <f t="shared" si="70"/>
        <v>0</v>
      </c>
      <c r="Z46" s="106">
        <f t="shared" si="70"/>
        <v>0</v>
      </c>
      <c r="AA46" s="106">
        <f t="shared" si="70"/>
        <v>0</v>
      </c>
      <c r="AB46" s="106">
        <f t="shared" si="70"/>
        <v>0</v>
      </c>
      <c r="AC46" s="106">
        <f t="shared" si="70"/>
        <v>0</v>
      </c>
      <c r="AD46" s="106">
        <f t="shared" si="70"/>
        <v>0</v>
      </c>
      <c r="AE46" s="106">
        <f t="shared" si="70"/>
        <v>0</v>
      </c>
      <c r="AF46" s="106">
        <f t="shared" si="70"/>
        <v>0</v>
      </c>
      <c r="AG46" s="106">
        <f t="shared" si="70"/>
        <v>0</v>
      </c>
      <c r="AH46" s="106">
        <f t="shared" si="70"/>
        <v>0</v>
      </c>
      <c r="AI46" s="106">
        <f t="shared" si="70"/>
        <v>0</v>
      </c>
      <c r="AJ46" s="106">
        <f t="shared" si="70"/>
        <v>0</v>
      </c>
      <c r="AK46" s="106">
        <f t="shared" si="70"/>
        <v>0</v>
      </c>
      <c r="AL46" s="106">
        <f t="shared" si="70"/>
        <v>0</v>
      </c>
      <c r="AM46" s="106">
        <f t="shared" si="70"/>
        <v>0</v>
      </c>
      <c r="AN46" s="106">
        <f t="shared" si="70"/>
        <v>0</v>
      </c>
      <c r="AO46" s="106">
        <f t="shared" si="70"/>
        <v>0</v>
      </c>
      <c r="AP46" s="106">
        <f t="shared" si="70"/>
        <v>0</v>
      </c>
      <c r="AQ46" s="106">
        <f t="shared" si="70"/>
        <v>0</v>
      </c>
      <c r="AR46" s="106">
        <f t="shared" si="70"/>
        <v>0</v>
      </c>
      <c r="AS46" s="106">
        <f t="shared" si="70"/>
        <v>0</v>
      </c>
      <c r="AT46" s="106">
        <f t="shared" si="70"/>
        <v>0</v>
      </c>
      <c r="AU46" s="106">
        <f t="shared" si="70"/>
        <v>0</v>
      </c>
      <c r="AV46" s="106">
        <f t="shared" si="70"/>
        <v>0</v>
      </c>
      <c r="AW46" s="106">
        <f t="shared" si="70"/>
        <v>0</v>
      </c>
      <c r="AX46" s="106">
        <f t="shared" si="70"/>
        <v>0</v>
      </c>
      <c r="AY46" s="106">
        <f t="shared" si="70"/>
        <v>0</v>
      </c>
      <c r="AZ46" s="106">
        <f t="shared" si="70"/>
        <v>0</v>
      </c>
      <c r="BA46" s="106">
        <f t="shared" si="70"/>
        <v>0</v>
      </c>
      <c r="BB46" s="106">
        <f t="shared" si="70"/>
        <v>0</v>
      </c>
      <c r="BC46" s="106">
        <f t="shared" si="70"/>
        <v>0</v>
      </c>
      <c r="BD46" s="106">
        <f t="shared" si="70"/>
        <v>0</v>
      </c>
      <c r="BE46" s="106">
        <f t="shared" si="70"/>
        <v>0</v>
      </c>
      <c r="BF46" s="106">
        <f t="shared" si="70"/>
        <v>0</v>
      </c>
      <c r="BG46" s="106">
        <f t="shared" si="70"/>
        <v>0</v>
      </c>
      <c r="BH46" s="106">
        <f t="shared" si="70"/>
        <v>0</v>
      </c>
      <c r="BI46" s="106">
        <f t="shared" si="70"/>
        <v>0</v>
      </c>
      <c r="BJ46" s="106">
        <f t="shared" si="70"/>
        <v>0</v>
      </c>
      <c r="BK46" s="106">
        <f t="shared" si="70"/>
        <v>0</v>
      </c>
      <c r="BL46" s="106">
        <f t="shared" si="70"/>
        <v>0</v>
      </c>
      <c r="BM46" s="106">
        <f t="shared" si="70"/>
        <v>0</v>
      </c>
      <c r="BN46" s="106">
        <f t="shared" si="70"/>
        <v>0</v>
      </c>
      <c r="BO46" s="106">
        <f t="shared" si="70"/>
        <v>0</v>
      </c>
      <c r="BP46" s="106">
        <f t="shared" si="70"/>
        <v>0</v>
      </c>
      <c r="BQ46" s="106">
        <f t="shared" si="70"/>
        <v>0</v>
      </c>
      <c r="BR46" s="106">
        <f t="shared" si="70"/>
        <v>0</v>
      </c>
      <c r="BS46" s="106">
        <f t="shared" si="70"/>
        <v>0</v>
      </c>
      <c r="BT46" s="106">
        <f t="shared" si="70"/>
        <v>0</v>
      </c>
      <c r="BU46" s="106">
        <f t="shared" ref="BU46:DG46" si="71">SUM(BU16/4)</f>
        <v>0</v>
      </c>
      <c r="BV46" s="106">
        <f t="shared" si="71"/>
        <v>0</v>
      </c>
      <c r="BW46" s="106">
        <f t="shared" si="71"/>
        <v>0</v>
      </c>
      <c r="BX46" s="106">
        <f t="shared" si="71"/>
        <v>0</v>
      </c>
      <c r="BY46" s="106">
        <f t="shared" si="71"/>
        <v>0</v>
      </c>
      <c r="BZ46" s="106">
        <f t="shared" si="71"/>
        <v>0</v>
      </c>
      <c r="CA46" s="106">
        <f t="shared" si="71"/>
        <v>0</v>
      </c>
      <c r="CB46" s="106">
        <f t="shared" si="71"/>
        <v>0</v>
      </c>
      <c r="CC46" s="106">
        <f t="shared" si="71"/>
        <v>0</v>
      </c>
      <c r="CD46" s="106">
        <f t="shared" si="71"/>
        <v>0</v>
      </c>
      <c r="CE46" s="106">
        <f t="shared" si="71"/>
        <v>0</v>
      </c>
      <c r="CF46" s="106">
        <f t="shared" si="71"/>
        <v>0</v>
      </c>
      <c r="CG46" s="106">
        <f t="shared" si="71"/>
        <v>0</v>
      </c>
      <c r="CH46" s="106">
        <f t="shared" si="71"/>
        <v>0</v>
      </c>
      <c r="CI46" s="106">
        <f t="shared" si="71"/>
        <v>0</v>
      </c>
      <c r="CJ46" s="106">
        <f t="shared" si="71"/>
        <v>0</v>
      </c>
      <c r="CK46" s="106">
        <f t="shared" si="71"/>
        <v>0</v>
      </c>
      <c r="CL46" s="106">
        <f t="shared" si="71"/>
        <v>0</v>
      </c>
      <c r="CM46" s="106">
        <f t="shared" si="71"/>
        <v>0</v>
      </c>
      <c r="CN46" s="106">
        <f t="shared" si="71"/>
        <v>0</v>
      </c>
      <c r="CO46" s="106">
        <f t="shared" si="71"/>
        <v>0</v>
      </c>
      <c r="CP46" s="106">
        <f t="shared" si="71"/>
        <v>0</v>
      </c>
      <c r="CQ46" s="106">
        <v>232500</v>
      </c>
      <c r="CR46" s="106">
        <f t="shared" si="71"/>
        <v>0</v>
      </c>
      <c r="CS46" s="106"/>
      <c r="CT46" s="106">
        <v>185700</v>
      </c>
      <c r="CU46" s="106">
        <v>174800</v>
      </c>
      <c r="CV46" s="106">
        <f t="shared" si="71"/>
        <v>297900</v>
      </c>
      <c r="CW46" s="106">
        <f t="shared" si="71"/>
        <v>166700</v>
      </c>
      <c r="CX46" s="106">
        <v>226800</v>
      </c>
      <c r="CY46" s="106">
        <v>171100</v>
      </c>
      <c r="CZ46" s="106">
        <f t="shared" si="71"/>
        <v>262300</v>
      </c>
      <c r="DA46" s="106">
        <f t="shared" si="71"/>
        <v>0</v>
      </c>
      <c r="DB46" s="106">
        <f t="shared" si="71"/>
        <v>0</v>
      </c>
      <c r="DC46" s="106">
        <f t="shared" si="71"/>
        <v>0</v>
      </c>
      <c r="DD46" s="106">
        <f t="shared" si="71"/>
        <v>0</v>
      </c>
      <c r="DE46" s="106">
        <f t="shared" si="71"/>
        <v>0</v>
      </c>
      <c r="DF46" s="106">
        <f t="shared" si="71"/>
        <v>0</v>
      </c>
      <c r="DG46" s="106">
        <f t="shared" si="71"/>
        <v>0</v>
      </c>
      <c r="DH46" s="107">
        <f t="shared" ref="DH46:FH46" si="72">SUM(DH26/4)</f>
        <v>0</v>
      </c>
      <c r="DI46" s="107">
        <f t="shared" si="72"/>
        <v>0</v>
      </c>
      <c r="DJ46" s="107">
        <f t="shared" si="72"/>
        <v>0</v>
      </c>
      <c r="DK46" s="107">
        <f t="shared" si="72"/>
        <v>0</v>
      </c>
      <c r="DL46" s="107">
        <f t="shared" si="72"/>
        <v>0</v>
      </c>
      <c r="DM46" s="107">
        <f t="shared" si="72"/>
        <v>0</v>
      </c>
      <c r="DN46" s="107">
        <f t="shared" si="72"/>
        <v>0</v>
      </c>
      <c r="DO46" s="107">
        <f t="shared" si="72"/>
        <v>0</v>
      </c>
      <c r="DP46" s="107">
        <f t="shared" si="72"/>
        <v>0</v>
      </c>
      <c r="DQ46" s="107">
        <f t="shared" si="72"/>
        <v>0</v>
      </c>
      <c r="DR46" s="107">
        <f t="shared" si="72"/>
        <v>0</v>
      </c>
      <c r="DS46" s="107">
        <f t="shared" si="72"/>
        <v>0</v>
      </c>
      <c r="DT46" s="107">
        <f t="shared" si="72"/>
        <v>0</v>
      </c>
      <c r="DU46" s="107">
        <f t="shared" si="72"/>
        <v>0</v>
      </c>
      <c r="DV46" s="107">
        <f t="shared" si="72"/>
        <v>0</v>
      </c>
      <c r="DW46" s="107">
        <f t="shared" si="72"/>
        <v>0</v>
      </c>
      <c r="DX46" s="107">
        <f t="shared" si="72"/>
        <v>0</v>
      </c>
      <c r="DY46" s="107">
        <f t="shared" si="72"/>
        <v>0</v>
      </c>
      <c r="DZ46" s="107">
        <f t="shared" si="72"/>
        <v>0</v>
      </c>
      <c r="EA46" s="107">
        <f t="shared" si="72"/>
        <v>0</v>
      </c>
      <c r="EB46" s="107">
        <f t="shared" si="72"/>
        <v>0</v>
      </c>
      <c r="EC46" s="107">
        <f t="shared" si="72"/>
        <v>0</v>
      </c>
      <c r="ED46" s="107">
        <f t="shared" si="72"/>
        <v>0</v>
      </c>
      <c r="EE46" s="107">
        <f t="shared" si="72"/>
        <v>0</v>
      </c>
      <c r="EF46" s="107">
        <f t="shared" si="72"/>
        <v>0</v>
      </c>
      <c r="EG46" s="107">
        <f t="shared" si="72"/>
        <v>0</v>
      </c>
      <c r="EH46" s="107">
        <f t="shared" si="72"/>
        <v>0</v>
      </c>
      <c r="EI46" s="107">
        <f t="shared" si="72"/>
        <v>0</v>
      </c>
      <c r="EJ46" s="107">
        <f t="shared" si="72"/>
        <v>0</v>
      </c>
      <c r="EK46" s="107">
        <f t="shared" si="72"/>
        <v>0</v>
      </c>
      <c r="EL46" s="107">
        <f t="shared" si="72"/>
        <v>0</v>
      </c>
      <c r="EM46" s="107">
        <f t="shared" si="72"/>
        <v>0</v>
      </c>
      <c r="EN46" s="107">
        <f t="shared" si="72"/>
        <v>0</v>
      </c>
      <c r="EO46" s="107">
        <f t="shared" si="72"/>
        <v>0</v>
      </c>
      <c r="EP46" s="107">
        <f t="shared" si="72"/>
        <v>0</v>
      </c>
      <c r="EQ46" s="107">
        <f t="shared" si="72"/>
        <v>0</v>
      </c>
      <c r="ER46" s="107">
        <f t="shared" si="72"/>
        <v>0</v>
      </c>
      <c r="ES46" s="107">
        <f t="shared" si="72"/>
        <v>0</v>
      </c>
      <c r="ET46" s="107">
        <f t="shared" si="72"/>
        <v>0</v>
      </c>
      <c r="EU46" s="107">
        <f t="shared" si="72"/>
        <v>0</v>
      </c>
      <c r="EV46" s="107">
        <f t="shared" si="72"/>
        <v>0</v>
      </c>
      <c r="EW46" s="107">
        <f t="shared" si="72"/>
        <v>0</v>
      </c>
      <c r="EX46" s="107">
        <f t="shared" si="72"/>
        <v>0</v>
      </c>
      <c r="EY46" s="107">
        <f t="shared" si="72"/>
        <v>0</v>
      </c>
      <c r="EZ46" s="107">
        <f t="shared" si="72"/>
        <v>0</v>
      </c>
      <c r="FA46" s="107">
        <f t="shared" si="72"/>
        <v>0</v>
      </c>
      <c r="FB46" s="107">
        <f t="shared" si="72"/>
        <v>0</v>
      </c>
      <c r="FC46" s="107">
        <f t="shared" si="72"/>
        <v>0</v>
      </c>
      <c r="FD46" s="107">
        <f t="shared" si="72"/>
        <v>0</v>
      </c>
      <c r="FE46" s="107">
        <f t="shared" si="72"/>
        <v>0</v>
      </c>
      <c r="FF46" s="107">
        <f t="shared" si="72"/>
        <v>0</v>
      </c>
      <c r="FG46" s="107">
        <f t="shared" si="72"/>
        <v>0</v>
      </c>
      <c r="FH46" s="107">
        <f t="shared" si="72"/>
        <v>0</v>
      </c>
    </row>
    <row r="47" spans="1:164" x14ac:dyDescent="0.85">
      <c r="A47" s="54"/>
      <c r="B47" s="19"/>
      <c r="C47" s="19"/>
      <c r="D47" s="284"/>
      <c r="E47" s="285"/>
      <c r="F47" s="286"/>
      <c r="G47" s="109" t="s">
        <v>213</v>
      </c>
      <c r="H47" s="113">
        <f t="shared" si="69"/>
        <v>1717900</v>
      </c>
      <c r="I47" s="106">
        <f t="shared" ref="I47:BT47" si="73">SUM(I16/4)</f>
        <v>0</v>
      </c>
      <c r="J47" s="106">
        <f t="shared" si="73"/>
        <v>0</v>
      </c>
      <c r="K47" s="106">
        <f t="shared" si="73"/>
        <v>0</v>
      </c>
      <c r="L47" s="106">
        <f t="shared" si="73"/>
        <v>0</v>
      </c>
      <c r="M47" s="106">
        <f t="shared" si="73"/>
        <v>0</v>
      </c>
      <c r="N47" s="106">
        <f t="shared" si="73"/>
        <v>0</v>
      </c>
      <c r="O47" s="106">
        <f t="shared" si="73"/>
        <v>0</v>
      </c>
      <c r="P47" s="106">
        <f t="shared" si="73"/>
        <v>0</v>
      </c>
      <c r="Q47" s="106">
        <f t="shared" si="73"/>
        <v>0</v>
      </c>
      <c r="R47" s="106">
        <f t="shared" si="73"/>
        <v>0</v>
      </c>
      <c r="S47" s="106">
        <f t="shared" si="73"/>
        <v>0</v>
      </c>
      <c r="T47" s="106">
        <f t="shared" si="73"/>
        <v>0</v>
      </c>
      <c r="U47" s="106">
        <f t="shared" si="73"/>
        <v>0</v>
      </c>
      <c r="V47" s="106">
        <f t="shared" si="73"/>
        <v>0</v>
      </c>
      <c r="W47" s="106">
        <f t="shared" si="73"/>
        <v>0</v>
      </c>
      <c r="X47" s="106">
        <f t="shared" si="73"/>
        <v>0</v>
      </c>
      <c r="Y47" s="106">
        <f t="shared" si="73"/>
        <v>0</v>
      </c>
      <c r="Z47" s="106">
        <f t="shared" si="73"/>
        <v>0</v>
      </c>
      <c r="AA47" s="106">
        <f t="shared" si="73"/>
        <v>0</v>
      </c>
      <c r="AB47" s="106">
        <f t="shared" si="73"/>
        <v>0</v>
      </c>
      <c r="AC47" s="106">
        <f t="shared" si="73"/>
        <v>0</v>
      </c>
      <c r="AD47" s="106">
        <f t="shared" si="73"/>
        <v>0</v>
      </c>
      <c r="AE47" s="106">
        <f t="shared" si="73"/>
        <v>0</v>
      </c>
      <c r="AF47" s="106">
        <f t="shared" si="73"/>
        <v>0</v>
      </c>
      <c r="AG47" s="106">
        <f t="shared" si="73"/>
        <v>0</v>
      </c>
      <c r="AH47" s="106">
        <f t="shared" si="73"/>
        <v>0</v>
      </c>
      <c r="AI47" s="106">
        <f t="shared" si="73"/>
        <v>0</v>
      </c>
      <c r="AJ47" s="106">
        <f t="shared" si="73"/>
        <v>0</v>
      </c>
      <c r="AK47" s="106">
        <f t="shared" si="73"/>
        <v>0</v>
      </c>
      <c r="AL47" s="106">
        <f t="shared" si="73"/>
        <v>0</v>
      </c>
      <c r="AM47" s="106">
        <f t="shared" si="73"/>
        <v>0</v>
      </c>
      <c r="AN47" s="106">
        <f t="shared" si="73"/>
        <v>0</v>
      </c>
      <c r="AO47" s="106">
        <f t="shared" si="73"/>
        <v>0</v>
      </c>
      <c r="AP47" s="106">
        <f t="shared" si="73"/>
        <v>0</v>
      </c>
      <c r="AQ47" s="106">
        <f t="shared" si="73"/>
        <v>0</v>
      </c>
      <c r="AR47" s="106">
        <f t="shared" si="73"/>
        <v>0</v>
      </c>
      <c r="AS47" s="106">
        <f t="shared" si="73"/>
        <v>0</v>
      </c>
      <c r="AT47" s="106">
        <f t="shared" si="73"/>
        <v>0</v>
      </c>
      <c r="AU47" s="106">
        <f t="shared" si="73"/>
        <v>0</v>
      </c>
      <c r="AV47" s="106">
        <f t="shared" si="73"/>
        <v>0</v>
      </c>
      <c r="AW47" s="106">
        <f t="shared" si="73"/>
        <v>0</v>
      </c>
      <c r="AX47" s="106">
        <f t="shared" si="73"/>
        <v>0</v>
      </c>
      <c r="AY47" s="106">
        <f t="shared" si="73"/>
        <v>0</v>
      </c>
      <c r="AZ47" s="106">
        <f t="shared" si="73"/>
        <v>0</v>
      </c>
      <c r="BA47" s="106">
        <f t="shared" si="73"/>
        <v>0</v>
      </c>
      <c r="BB47" s="106">
        <f t="shared" si="73"/>
        <v>0</v>
      </c>
      <c r="BC47" s="106">
        <f t="shared" si="73"/>
        <v>0</v>
      </c>
      <c r="BD47" s="106">
        <f t="shared" si="73"/>
        <v>0</v>
      </c>
      <c r="BE47" s="106">
        <f t="shared" si="73"/>
        <v>0</v>
      </c>
      <c r="BF47" s="106">
        <f t="shared" si="73"/>
        <v>0</v>
      </c>
      <c r="BG47" s="106">
        <f t="shared" si="73"/>
        <v>0</v>
      </c>
      <c r="BH47" s="106">
        <f t="shared" si="73"/>
        <v>0</v>
      </c>
      <c r="BI47" s="106">
        <f t="shared" si="73"/>
        <v>0</v>
      </c>
      <c r="BJ47" s="106">
        <f t="shared" si="73"/>
        <v>0</v>
      </c>
      <c r="BK47" s="106">
        <f t="shared" si="73"/>
        <v>0</v>
      </c>
      <c r="BL47" s="106">
        <f t="shared" si="73"/>
        <v>0</v>
      </c>
      <c r="BM47" s="106">
        <f t="shared" si="73"/>
        <v>0</v>
      </c>
      <c r="BN47" s="106">
        <f t="shared" si="73"/>
        <v>0</v>
      </c>
      <c r="BO47" s="106">
        <f t="shared" si="73"/>
        <v>0</v>
      </c>
      <c r="BP47" s="106">
        <f t="shared" si="73"/>
        <v>0</v>
      </c>
      <c r="BQ47" s="106">
        <f t="shared" si="73"/>
        <v>0</v>
      </c>
      <c r="BR47" s="106">
        <f t="shared" si="73"/>
        <v>0</v>
      </c>
      <c r="BS47" s="106">
        <f t="shared" si="73"/>
        <v>0</v>
      </c>
      <c r="BT47" s="106">
        <f t="shared" si="73"/>
        <v>0</v>
      </c>
      <c r="BU47" s="106">
        <f t="shared" ref="BU47:DG47" si="74">SUM(BU16/4)</f>
        <v>0</v>
      </c>
      <c r="BV47" s="106">
        <f t="shared" si="74"/>
        <v>0</v>
      </c>
      <c r="BW47" s="106">
        <f t="shared" si="74"/>
        <v>0</v>
      </c>
      <c r="BX47" s="106">
        <f t="shared" si="74"/>
        <v>0</v>
      </c>
      <c r="BY47" s="106">
        <f t="shared" si="74"/>
        <v>0</v>
      </c>
      <c r="BZ47" s="106">
        <f t="shared" si="74"/>
        <v>0</v>
      </c>
      <c r="CA47" s="106">
        <f t="shared" si="74"/>
        <v>0</v>
      </c>
      <c r="CB47" s="106">
        <f t="shared" si="74"/>
        <v>0</v>
      </c>
      <c r="CC47" s="106">
        <f t="shared" si="74"/>
        <v>0</v>
      </c>
      <c r="CD47" s="106">
        <f t="shared" si="74"/>
        <v>0</v>
      </c>
      <c r="CE47" s="106">
        <f t="shared" si="74"/>
        <v>0</v>
      </c>
      <c r="CF47" s="106">
        <f t="shared" si="74"/>
        <v>0</v>
      </c>
      <c r="CG47" s="106">
        <f t="shared" si="74"/>
        <v>0</v>
      </c>
      <c r="CH47" s="106">
        <f t="shared" si="74"/>
        <v>0</v>
      </c>
      <c r="CI47" s="106">
        <f t="shared" si="74"/>
        <v>0</v>
      </c>
      <c r="CJ47" s="106">
        <f t="shared" si="74"/>
        <v>0</v>
      </c>
      <c r="CK47" s="106">
        <f t="shared" si="74"/>
        <v>0</v>
      </c>
      <c r="CL47" s="106">
        <f t="shared" si="74"/>
        <v>0</v>
      </c>
      <c r="CM47" s="106">
        <f t="shared" si="74"/>
        <v>0</v>
      </c>
      <c r="CN47" s="106">
        <f t="shared" si="74"/>
        <v>0</v>
      </c>
      <c r="CO47" s="106">
        <f t="shared" si="74"/>
        <v>0</v>
      </c>
      <c r="CP47" s="106">
        <f t="shared" si="74"/>
        <v>0</v>
      </c>
      <c r="CQ47" s="106">
        <v>232500</v>
      </c>
      <c r="CR47" s="106">
        <f t="shared" si="74"/>
        <v>0</v>
      </c>
      <c r="CS47" s="106"/>
      <c r="CT47" s="106">
        <v>185800</v>
      </c>
      <c r="CU47" s="106">
        <v>174800</v>
      </c>
      <c r="CV47" s="106">
        <f t="shared" si="74"/>
        <v>297900</v>
      </c>
      <c r="CW47" s="106">
        <f t="shared" si="74"/>
        <v>166700</v>
      </c>
      <c r="CX47" s="106">
        <v>226800</v>
      </c>
      <c r="CY47" s="106">
        <v>171100</v>
      </c>
      <c r="CZ47" s="106">
        <f t="shared" si="74"/>
        <v>262300</v>
      </c>
      <c r="DA47" s="106">
        <f t="shared" si="74"/>
        <v>0</v>
      </c>
      <c r="DB47" s="106">
        <f t="shared" si="74"/>
        <v>0</v>
      </c>
      <c r="DC47" s="106">
        <f t="shared" si="74"/>
        <v>0</v>
      </c>
      <c r="DD47" s="106">
        <f t="shared" si="74"/>
        <v>0</v>
      </c>
      <c r="DE47" s="106">
        <f t="shared" si="74"/>
        <v>0</v>
      </c>
      <c r="DF47" s="106">
        <f t="shared" si="74"/>
        <v>0</v>
      </c>
      <c r="DG47" s="106">
        <f t="shared" si="74"/>
        <v>0</v>
      </c>
      <c r="DH47" s="107">
        <f t="shared" ref="DH47:FH47" si="75">SUM(DH26/4)</f>
        <v>0</v>
      </c>
      <c r="DI47" s="107">
        <f t="shared" si="75"/>
        <v>0</v>
      </c>
      <c r="DJ47" s="107">
        <f t="shared" si="75"/>
        <v>0</v>
      </c>
      <c r="DK47" s="107">
        <f t="shared" si="75"/>
        <v>0</v>
      </c>
      <c r="DL47" s="107">
        <f t="shared" si="75"/>
        <v>0</v>
      </c>
      <c r="DM47" s="107">
        <f t="shared" si="75"/>
        <v>0</v>
      </c>
      <c r="DN47" s="107">
        <f t="shared" si="75"/>
        <v>0</v>
      </c>
      <c r="DO47" s="107">
        <f t="shared" si="75"/>
        <v>0</v>
      </c>
      <c r="DP47" s="107">
        <f t="shared" si="75"/>
        <v>0</v>
      </c>
      <c r="DQ47" s="107">
        <f t="shared" si="75"/>
        <v>0</v>
      </c>
      <c r="DR47" s="107">
        <f t="shared" si="75"/>
        <v>0</v>
      </c>
      <c r="DS47" s="107">
        <f t="shared" si="75"/>
        <v>0</v>
      </c>
      <c r="DT47" s="107">
        <f t="shared" si="75"/>
        <v>0</v>
      </c>
      <c r="DU47" s="107">
        <f t="shared" si="75"/>
        <v>0</v>
      </c>
      <c r="DV47" s="107">
        <f t="shared" si="75"/>
        <v>0</v>
      </c>
      <c r="DW47" s="107">
        <f t="shared" si="75"/>
        <v>0</v>
      </c>
      <c r="DX47" s="107">
        <f t="shared" si="75"/>
        <v>0</v>
      </c>
      <c r="DY47" s="107">
        <f t="shared" si="75"/>
        <v>0</v>
      </c>
      <c r="DZ47" s="107">
        <f t="shared" si="75"/>
        <v>0</v>
      </c>
      <c r="EA47" s="107">
        <f t="shared" si="75"/>
        <v>0</v>
      </c>
      <c r="EB47" s="107">
        <f t="shared" si="75"/>
        <v>0</v>
      </c>
      <c r="EC47" s="107">
        <f t="shared" si="75"/>
        <v>0</v>
      </c>
      <c r="ED47" s="107">
        <f t="shared" si="75"/>
        <v>0</v>
      </c>
      <c r="EE47" s="107">
        <f t="shared" si="75"/>
        <v>0</v>
      </c>
      <c r="EF47" s="107">
        <f t="shared" si="75"/>
        <v>0</v>
      </c>
      <c r="EG47" s="107">
        <f t="shared" si="75"/>
        <v>0</v>
      </c>
      <c r="EH47" s="107">
        <f t="shared" si="75"/>
        <v>0</v>
      </c>
      <c r="EI47" s="107">
        <f t="shared" si="75"/>
        <v>0</v>
      </c>
      <c r="EJ47" s="107">
        <f t="shared" si="75"/>
        <v>0</v>
      </c>
      <c r="EK47" s="107">
        <f t="shared" si="75"/>
        <v>0</v>
      </c>
      <c r="EL47" s="107">
        <f t="shared" si="75"/>
        <v>0</v>
      </c>
      <c r="EM47" s="107">
        <f t="shared" si="75"/>
        <v>0</v>
      </c>
      <c r="EN47" s="107">
        <f t="shared" si="75"/>
        <v>0</v>
      </c>
      <c r="EO47" s="107">
        <f t="shared" si="75"/>
        <v>0</v>
      </c>
      <c r="EP47" s="107">
        <f t="shared" si="75"/>
        <v>0</v>
      </c>
      <c r="EQ47" s="107">
        <f t="shared" si="75"/>
        <v>0</v>
      </c>
      <c r="ER47" s="107">
        <f t="shared" si="75"/>
        <v>0</v>
      </c>
      <c r="ES47" s="107">
        <f t="shared" si="75"/>
        <v>0</v>
      </c>
      <c r="ET47" s="107">
        <f t="shared" si="75"/>
        <v>0</v>
      </c>
      <c r="EU47" s="107">
        <f t="shared" si="75"/>
        <v>0</v>
      </c>
      <c r="EV47" s="107">
        <f t="shared" si="75"/>
        <v>0</v>
      </c>
      <c r="EW47" s="107">
        <f t="shared" si="75"/>
        <v>0</v>
      </c>
      <c r="EX47" s="107">
        <f t="shared" si="75"/>
        <v>0</v>
      </c>
      <c r="EY47" s="107">
        <f t="shared" si="75"/>
        <v>0</v>
      </c>
      <c r="EZ47" s="107">
        <f t="shared" si="75"/>
        <v>0</v>
      </c>
      <c r="FA47" s="107">
        <f t="shared" si="75"/>
        <v>0</v>
      </c>
      <c r="FB47" s="107">
        <f t="shared" si="75"/>
        <v>0</v>
      </c>
      <c r="FC47" s="107">
        <f t="shared" si="75"/>
        <v>0</v>
      </c>
      <c r="FD47" s="107">
        <f t="shared" si="75"/>
        <v>0</v>
      </c>
      <c r="FE47" s="107">
        <f t="shared" si="75"/>
        <v>0</v>
      </c>
      <c r="FF47" s="107">
        <f t="shared" si="75"/>
        <v>0</v>
      </c>
      <c r="FG47" s="107">
        <f t="shared" si="75"/>
        <v>0</v>
      </c>
      <c r="FH47" s="107">
        <f t="shared" si="75"/>
        <v>0</v>
      </c>
    </row>
    <row r="48" spans="1:164" x14ac:dyDescent="0.85">
      <c r="A48" s="54"/>
      <c r="B48" s="19"/>
      <c r="C48" s="19"/>
      <c r="D48" s="284"/>
      <c r="E48" s="285"/>
      <c r="F48" s="286"/>
      <c r="G48" s="110" t="s">
        <v>214</v>
      </c>
      <c r="H48" s="113">
        <f t="shared" si="69"/>
        <v>1717500</v>
      </c>
      <c r="I48" s="106">
        <f t="shared" ref="I48:BT48" si="76">SUM(I16/4)</f>
        <v>0</v>
      </c>
      <c r="J48" s="106">
        <f t="shared" si="76"/>
        <v>0</v>
      </c>
      <c r="K48" s="106">
        <f t="shared" si="76"/>
        <v>0</v>
      </c>
      <c r="L48" s="106">
        <f t="shared" si="76"/>
        <v>0</v>
      </c>
      <c r="M48" s="106">
        <f t="shared" si="76"/>
        <v>0</v>
      </c>
      <c r="N48" s="106">
        <f t="shared" si="76"/>
        <v>0</v>
      </c>
      <c r="O48" s="106">
        <f t="shared" si="76"/>
        <v>0</v>
      </c>
      <c r="P48" s="106">
        <f t="shared" si="76"/>
        <v>0</v>
      </c>
      <c r="Q48" s="106">
        <f t="shared" si="76"/>
        <v>0</v>
      </c>
      <c r="R48" s="106">
        <f t="shared" si="76"/>
        <v>0</v>
      </c>
      <c r="S48" s="106">
        <f t="shared" si="76"/>
        <v>0</v>
      </c>
      <c r="T48" s="106">
        <f t="shared" si="76"/>
        <v>0</v>
      </c>
      <c r="U48" s="106">
        <f t="shared" si="76"/>
        <v>0</v>
      </c>
      <c r="V48" s="106">
        <f t="shared" si="76"/>
        <v>0</v>
      </c>
      <c r="W48" s="106">
        <f t="shared" si="76"/>
        <v>0</v>
      </c>
      <c r="X48" s="106">
        <f t="shared" si="76"/>
        <v>0</v>
      </c>
      <c r="Y48" s="106">
        <f t="shared" si="76"/>
        <v>0</v>
      </c>
      <c r="Z48" s="106">
        <f t="shared" si="76"/>
        <v>0</v>
      </c>
      <c r="AA48" s="106">
        <f t="shared" si="76"/>
        <v>0</v>
      </c>
      <c r="AB48" s="106">
        <f t="shared" si="76"/>
        <v>0</v>
      </c>
      <c r="AC48" s="106">
        <f t="shared" si="76"/>
        <v>0</v>
      </c>
      <c r="AD48" s="106">
        <f t="shared" si="76"/>
        <v>0</v>
      </c>
      <c r="AE48" s="106">
        <f t="shared" si="76"/>
        <v>0</v>
      </c>
      <c r="AF48" s="106">
        <f t="shared" si="76"/>
        <v>0</v>
      </c>
      <c r="AG48" s="106">
        <f t="shared" si="76"/>
        <v>0</v>
      </c>
      <c r="AH48" s="106">
        <f t="shared" si="76"/>
        <v>0</v>
      </c>
      <c r="AI48" s="106">
        <f t="shared" si="76"/>
        <v>0</v>
      </c>
      <c r="AJ48" s="106">
        <f t="shared" si="76"/>
        <v>0</v>
      </c>
      <c r="AK48" s="106">
        <f t="shared" si="76"/>
        <v>0</v>
      </c>
      <c r="AL48" s="106">
        <f t="shared" si="76"/>
        <v>0</v>
      </c>
      <c r="AM48" s="106">
        <f t="shared" si="76"/>
        <v>0</v>
      </c>
      <c r="AN48" s="106">
        <f t="shared" si="76"/>
        <v>0</v>
      </c>
      <c r="AO48" s="106">
        <f t="shared" si="76"/>
        <v>0</v>
      </c>
      <c r="AP48" s="106">
        <f t="shared" si="76"/>
        <v>0</v>
      </c>
      <c r="AQ48" s="106">
        <f t="shared" si="76"/>
        <v>0</v>
      </c>
      <c r="AR48" s="106">
        <f t="shared" si="76"/>
        <v>0</v>
      </c>
      <c r="AS48" s="106">
        <f t="shared" si="76"/>
        <v>0</v>
      </c>
      <c r="AT48" s="106">
        <f t="shared" si="76"/>
        <v>0</v>
      </c>
      <c r="AU48" s="106">
        <f t="shared" si="76"/>
        <v>0</v>
      </c>
      <c r="AV48" s="106">
        <f t="shared" si="76"/>
        <v>0</v>
      </c>
      <c r="AW48" s="106">
        <f t="shared" si="76"/>
        <v>0</v>
      </c>
      <c r="AX48" s="106">
        <f t="shared" si="76"/>
        <v>0</v>
      </c>
      <c r="AY48" s="106">
        <f t="shared" si="76"/>
        <v>0</v>
      </c>
      <c r="AZ48" s="106">
        <f t="shared" si="76"/>
        <v>0</v>
      </c>
      <c r="BA48" s="106">
        <f t="shared" si="76"/>
        <v>0</v>
      </c>
      <c r="BB48" s="106">
        <f t="shared" si="76"/>
        <v>0</v>
      </c>
      <c r="BC48" s="106">
        <f t="shared" si="76"/>
        <v>0</v>
      </c>
      <c r="BD48" s="106">
        <f t="shared" si="76"/>
        <v>0</v>
      </c>
      <c r="BE48" s="106">
        <f t="shared" si="76"/>
        <v>0</v>
      </c>
      <c r="BF48" s="106">
        <f t="shared" si="76"/>
        <v>0</v>
      </c>
      <c r="BG48" s="106">
        <f t="shared" si="76"/>
        <v>0</v>
      </c>
      <c r="BH48" s="106">
        <f t="shared" si="76"/>
        <v>0</v>
      </c>
      <c r="BI48" s="106">
        <f t="shared" si="76"/>
        <v>0</v>
      </c>
      <c r="BJ48" s="106">
        <f t="shared" si="76"/>
        <v>0</v>
      </c>
      <c r="BK48" s="106">
        <f t="shared" si="76"/>
        <v>0</v>
      </c>
      <c r="BL48" s="106">
        <f t="shared" si="76"/>
        <v>0</v>
      </c>
      <c r="BM48" s="106">
        <f t="shared" si="76"/>
        <v>0</v>
      </c>
      <c r="BN48" s="106">
        <f t="shared" si="76"/>
        <v>0</v>
      </c>
      <c r="BO48" s="106">
        <f t="shared" si="76"/>
        <v>0</v>
      </c>
      <c r="BP48" s="106">
        <f t="shared" si="76"/>
        <v>0</v>
      </c>
      <c r="BQ48" s="106">
        <f t="shared" si="76"/>
        <v>0</v>
      </c>
      <c r="BR48" s="106">
        <f t="shared" si="76"/>
        <v>0</v>
      </c>
      <c r="BS48" s="106">
        <f t="shared" si="76"/>
        <v>0</v>
      </c>
      <c r="BT48" s="106">
        <f t="shared" si="76"/>
        <v>0</v>
      </c>
      <c r="BU48" s="106">
        <f t="shared" ref="BU48:DG48" si="77">SUM(BU16/4)</f>
        <v>0</v>
      </c>
      <c r="BV48" s="106">
        <f t="shared" si="77"/>
        <v>0</v>
      </c>
      <c r="BW48" s="106">
        <f t="shared" si="77"/>
        <v>0</v>
      </c>
      <c r="BX48" s="106">
        <f t="shared" si="77"/>
        <v>0</v>
      </c>
      <c r="BY48" s="106">
        <f t="shared" si="77"/>
        <v>0</v>
      </c>
      <c r="BZ48" s="106">
        <f t="shared" si="77"/>
        <v>0</v>
      </c>
      <c r="CA48" s="106">
        <f t="shared" si="77"/>
        <v>0</v>
      </c>
      <c r="CB48" s="106">
        <f t="shared" si="77"/>
        <v>0</v>
      </c>
      <c r="CC48" s="106">
        <f t="shared" si="77"/>
        <v>0</v>
      </c>
      <c r="CD48" s="106">
        <f t="shared" si="77"/>
        <v>0</v>
      </c>
      <c r="CE48" s="106">
        <f t="shared" si="77"/>
        <v>0</v>
      </c>
      <c r="CF48" s="106">
        <f t="shared" si="77"/>
        <v>0</v>
      </c>
      <c r="CG48" s="106">
        <f t="shared" si="77"/>
        <v>0</v>
      </c>
      <c r="CH48" s="106">
        <f t="shared" si="77"/>
        <v>0</v>
      </c>
      <c r="CI48" s="106">
        <f t="shared" si="77"/>
        <v>0</v>
      </c>
      <c r="CJ48" s="106">
        <f t="shared" si="77"/>
        <v>0</v>
      </c>
      <c r="CK48" s="106">
        <f t="shared" si="77"/>
        <v>0</v>
      </c>
      <c r="CL48" s="106">
        <f t="shared" si="77"/>
        <v>0</v>
      </c>
      <c r="CM48" s="106">
        <f t="shared" si="77"/>
        <v>0</v>
      </c>
      <c r="CN48" s="106">
        <f t="shared" si="77"/>
        <v>0</v>
      </c>
      <c r="CO48" s="106">
        <f t="shared" si="77"/>
        <v>0</v>
      </c>
      <c r="CP48" s="106">
        <f t="shared" si="77"/>
        <v>0</v>
      </c>
      <c r="CQ48" s="106">
        <v>232400</v>
      </c>
      <c r="CR48" s="106">
        <f t="shared" si="77"/>
        <v>0</v>
      </c>
      <c r="CS48" s="106"/>
      <c r="CT48" s="106">
        <v>185700</v>
      </c>
      <c r="CU48" s="106">
        <v>174700</v>
      </c>
      <c r="CV48" s="106">
        <f t="shared" si="77"/>
        <v>297900</v>
      </c>
      <c r="CW48" s="106">
        <f t="shared" si="77"/>
        <v>166700</v>
      </c>
      <c r="CX48" s="106">
        <v>226800</v>
      </c>
      <c r="CY48" s="106">
        <v>171000</v>
      </c>
      <c r="CZ48" s="106">
        <f t="shared" si="77"/>
        <v>262300</v>
      </c>
      <c r="DA48" s="106">
        <f t="shared" si="77"/>
        <v>0</v>
      </c>
      <c r="DB48" s="106">
        <f t="shared" si="77"/>
        <v>0</v>
      </c>
      <c r="DC48" s="106">
        <f t="shared" si="77"/>
        <v>0</v>
      </c>
      <c r="DD48" s="106">
        <f t="shared" si="77"/>
        <v>0</v>
      </c>
      <c r="DE48" s="106">
        <f t="shared" si="77"/>
        <v>0</v>
      </c>
      <c r="DF48" s="106">
        <f t="shared" si="77"/>
        <v>0</v>
      </c>
      <c r="DG48" s="106">
        <f t="shared" si="77"/>
        <v>0</v>
      </c>
      <c r="DH48" s="107">
        <f t="shared" ref="DH48:FH48" si="78">SUM(DH26/4)</f>
        <v>0</v>
      </c>
      <c r="DI48" s="107">
        <f t="shared" si="78"/>
        <v>0</v>
      </c>
      <c r="DJ48" s="107">
        <f t="shared" si="78"/>
        <v>0</v>
      </c>
      <c r="DK48" s="107">
        <f t="shared" si="78"/>
        <v>0</v>
      </c>
      <c r="DL48" s="107">
        <f t="shared" si="78"/>
        <v>0</v>
      </c>
      <c r="DM48" s="107">
        <f t="shared" si="78"/>
        <v>0</v>
      </c>
      <c r="DN48" s="107">
        <f t="shared" si="78"/>
        <v>0</v>
      </c>
      <c r="DO48" s="107">
        <f t="shared" si="78"/>
        <v>0</v>
      </c>
      <c r="DP48" s="107">
        <f t="shared" si="78"/>
        <v>0</v>
      </c>
      <c r="DQ48" s="107">
        <f t="shared" si="78"/>
        <v>0</v>
      </c>
      <c r="DR48" s="107">
        <f t="shared" si="78"/>
        <v>0</v>
      </c>
      <c r="DS48" s="107">
        <f t="shared" si="78"/>
        <v>0</v>
      </c>
      <c r="DT48" s="107">
        <f t="shared" si="78"/>
        <v>0</v>
      </c>
      <c r="DU48" s="107">
        <f t="shared" si="78"/>
        <v>0</v>
      </c>
      <c r="DV48" s="107">
        <f t="shared" si="78"/>
        <v>0</v>
      </c>
      <c r="DW48" s="107">
        <f t="shared" si="78"/>
        <v>0</v>
      </c>
      <c r="DX48" s="107">
        <f t="shared" si="78"/>
        <v>0</v>
      </c>
      <c r="DY48" s="107">
        <f t="shared" si="78"/>
        <v>0</v>
      </c>
      <c r="DZ48" s="107">
        <f t="shared" si="78"/>
        <v>0</v>
      </c>
      <c r="EA48" s="107">
        <f t="shared" si="78"/>
        <v>0</v>
      </c>
      <c r="EB48" s="107">
        <f t="shared" si="78"/>
        <v>0</v>
      </c>
      <c r="EC48" s="107">
        <f t="shared" si="78"/>
        <v>0</v>
      </c>
      <c r="ED48" s="107">
        <f t="shared" si="78"/>
        <v>0</v>
      </c>
      <c r="EE48" s="107">
        <f t="shared" si="78"/>
        <v>0</v>
      </c>
      <c r="EF48" s="107">
        <f t="shared" si="78"/>
        <v>0</v>
      </c>
      <c r="EG48" s="107">
        <f t="shared" si="78"/>
        <v>0</v>
      </c>
      <c r="EH48" s="107">
        <f t="shared" si="78"/>
        <v>0</v>
      </c>
      <c r="EI48" s="107">
        <f t="shared" si="78"/>
        <v>0</v>
      </c>
      <c r="EJ48" s="107">
        <f t="shared" si="78"/>
        <v>0</v>
      </c>
      <c r="EK48" s="107">
        <f t="shared" si="78"/>
        <v>0</v>
      </c>
      <c r="EL48" s="107">
        <f t="shared" si="78"/>
        <v>0</v>
      </c>
      <c r="EM48" s="107">
        <f t="shared" si="78"/>
        <v>0</v>
      </c>
      <c r="EN48" s="107">
        <f t="shared" si="78"/>
        <v>0</v>
      </c>
      <c r="EO48" s="107">
        <f t="shared" si="78"/>
        <v>0</v>
      </c>
      <c r="EP48" s="107">
        <f t="shared" si="78"/>
        <v>0</v>
      </c>
      <c r="EQ48" s="107">
        <f t="shared" si="78"/>
        <v>0</v>
      </c>
      <c r="ER48" s="107">
        <f t="shared" si="78"/>
        <v>0</v>
      </c>
      <c r="ES48" s="107">
        <f t="shared" si="78"/>
        <v>0</v>
      </c>
      <c r="ET48" s="107">
        <f t="shared" si="78"/>
        <v>0</v>
      </c>
      <c r="EU48" s="107">
        <f t="shared" si="78"/>
        <v>0</v>
      </c>
      <c r="EV48" s="107">
        <f t="shared" si="78"/>
        <v>0</v>
      </c>
      <c r="EW48" s="107">
        <f t="shared" si="78"/>
        <v>0</v>
      </c>
      <c r="EX48" s="107">
        <f t="shared" si="78"/>
        <v>0</v>
      </c>
      <c r="EY48" s="107">
        <f t="shared" si="78"/>
        <v>0</v>
      </c>
      <c r="EZ48" s="107">
        <f t="shared" si="78"/>
        <v>0</v>
      </c>
      <c r="FA48" s="107">
        <f t="shared" si="78"/>
        <v>0</v>
      </c>
      <c r="FB48" s="107">
        <f t="shared" si="78"/>
        <v>0</v>
      </c>
      <c r="FC48" s="107">
        <f t="shared" si="78"/>
        <v>0</v>
      </c>
      <c r="FD48" s="107">
        <f t="shared" si="78"/>
        <v>0</v>
      </c>
      <c r="FE48" s="107">
        <f t="shared" si="78"/>
        <v>0</v>
      </c>
      <c r="FF48" s="107">
        <f t="shared" si="78"/>
        <v>0</v>
      </c>
      <c r="FG48" s="107">
        <f t="shared" si="78"/>
        <v>0</v>
      </c>
      <c r="FH48" s="107">
        <f t="shared" si="78"/>
        <v>0</v>
      </c>
    </row>
    <row r="49" spans="1:164" x14ac:dyDescent="0.85">
      <c r="A49" s="54"/>
      <c r="B49" s="19"/>
      <c r="C49" s="19"/>
      <c r="D49" s="287"/>
      <c r="E49" s="288"/>
      <c r="F49" s="289"/>
      <c r="G49" s="111" t="s">
        <v>3</v>
      </c>
      <c r="H49" s="112">
        <f>SUM(H45:H48)</f>
        <v>6871200</v>
      </c>
      <c r="I49" s="112">
        <f t="shared" ref="I49:J49" si="79">SUM(I45:I48)</f>
        <v>0</v>
      </c>
      <c r="J49" s="112">
        <f t="shared" si="79"/>
        <v>0</v>
      </c>
      <c r="K49" s="112">
        <f>SUM(K45:K48)</f>
        <v>0</v>
      </c>
      <c r="L49" s="112">
        <f t="shared" ref="L49:BW49" si="80">SUM(L45:L48)</f>
        <v>0</v>
      </c>
      <c r="M49" s="112">
        <f t="shared" si="80"/>
        <v>0</v>
      </c>
      <c r="N49" s="112">
        <f t="shared" si="80"/>
        <v>0</v>
      </c>
      <c r="O49" s="112">
        <f t="shared" si="80"/>
        <v>0</v>
      </c>
      <c r="P49" s="112">
        <f t="shared" si="80"/>
        <v>0</v>
      </c>
      <c r="Q49" s="112">
        <f t="shared" si="80"/>
        <v>0</v>
      </c>
      <c r="R49" s="112">
        <f t="shared" si="80"/>
        <v>0</v>
      </c>
      <c r="S49" s="112">
        <f t="shared" si="80"/>
        <v>0</v>
      </c>
      <c r="T49" s="112">
        <f t="shared" si="80"/>
        <v>0</v>
      </c>
      <c r="U49" s="112">
        <f t="shared" si="80"/>
        <v>0</v>
      </c>
      <c r="V49" s="112">
        <f t="shared" si="80"/>
        <v>0</v>
      </c>
      <c r="W49" s="112">
        <f t="shared" si="80"/>
        <v>0</v>
      </c>
      <c r="X49" s="112">
        <f t="shared" si="80"/>
        <v>0</v>
      </c>
      <c r="Y49" s="112">
        <f t="shared" si="80"/>
        <v>0</v>
      </c>
      <c r="Z49" s="112">
        <f t="shared" si="80"/>
        <v>0</v>
      </c>
      <c r="AA49" s="112">
        <f t="shared" si="80"/>
        <v>0</v>
      </c>
      <c r="AB49" s="112">
        <f t="shared" si="80"/>
        <v>0</v>
      </c>
      <c r="AC49" s="112">
        <f t="shared" si="80"/>
        <v>0</v>
      </c>
      <c r="AD49" s="112">
        <f t="shared" si="80"/>
        <v>0</v>
      </c>
      <c r="AE49" s="112">
        <f t="shared" si="80"/>
        <v>0</v>
      </c>
      <c r="AF49" s="112">
        <f t="shared" si="80"/>
        <v>0</v>
      </c>
      <c r="AG49" s="112">
        <f t="shared" si="80"/>
        <v>0</v>
      </c>
      <c r="AH49" s="112">
        <f t="shared" si="80"/>
        <v>0</v>
      </c>
      <c r="AI49" s="112">
        <f t="shared" si="80"/>
        <v>0</v>
      </c>
      <c r="AJ49" s="112">
        <f t="shared" si="80"/>
        <v>0</v>
      </c>
      <c r="AK49" s="112">
        <f t="shared" si="80"/>
        <v>0</v>
      </c>
      <c r="AL49" s="112">
        <f t="shared" si="80"/>
        <v>0</v>
      </c>
      <c r="AM49" s="112">
        <f t="shared" si="80"/>
        <v>0</v>
      </c>
      <c r="AN49" s="112">
        <f t="shared" si="80"/>
        <v>0</v>
      </c>
      <c r="AO49" s="112">
        <f t="shared" si="80"/>
        <v>0</v>
      </c>
      <c r="AP49" s="112">
        <f t="shared" si="80"/>
        <v>0</v>
      </c>
      <c r="AQ49" s="112">
        <f t="shared" si="80"/>
        <v>0</v>
      </c>
      <c r="AR49" s="112">
        <f t="shared" si="80"/>
        <v>0</v>
      </c>
      <c r="AS49" s="112">
        <f t="shared" si="80"/>
        <v>0</v>
      </c>
      <c r="AT49" s="112">
        <f t="shared" si="80"/>
        <v>0</v>
      </c>
      <c r="AU49" s="112">
        <f t="shared" si="80"/>
        <v>0</v>
      </c>
      <c r="AV49" s="112">
        <f t="shared" si="80"/>
        <v>0</v>
      </c>
      <c r="AW49" s="112">
        <f t="shared" si="80"/>
        <v>0</v>
      </c>
      <c r="AX49" s="112">
        <f t="shared" si="80"/>
        <v>0</v>
      </c>
      <c r="AY49" s="112">
        <f t="shared" si="80"/>
        <v>0</v>
      </c>
      <c r="AZ49" s="112">
        <f t="shared" si="80"/>
        <v>0</v>
      </c>
      <c r="BA49" s="112">
        <f t="shared" si="80"/>
        <v>0</v>
      </c>
      <c r="BB49" s="112">
        <f t="shared" si="80"/>
        <v>0</v>
      </c>
      <c r="BC49" s="112">
        <f t="shared" si="80"/>
        <v>0</v>
      </c>
      <c r="BD49" s="112">
        <f t="shared" si="80"/>
        <v>0</v>
      </c>
      <c r="BE49" s="112">
        <f t="shared" si="80"/>
        <v>0</v>
      </c>
      <c r="BF49" s="112">
        <f t="shared" si="80"/>
        <v>0</v>
      </c>
      <c r="BG49" s="112">
        <f t="shared" si="80"/>
        <v>0</v>
      </c>
      <c r="BH49" s="112">
        <f t="shared" si="80"/>
        <v>0</v>
      </c>
      <c r="BI49" s="112">
        <f t="shared" si="80"/>
        <v>0</v>
      </c>
      <c r="BJ49" s="112">
        <f t="shared" si="80"/>
        <v>0</v>
      </c>
      <c r="BK49" s="112">
        <f t="shared" si="80"/>
        <v>0</v>
      </c>
      <c r="BL49" s="112">
        <f t="shared" si="80"/>
        <v>0</v>
      </c>
      <c r="BM49" s="112">
        <f t="shared" si="80"/>
        <v>0</v>
      </c>
      <c r="BN49" s="112">
        <f t="shared" si="80"/>
        <v>0</v>
      </c>
      <c r="BO49" s="112">
        <f t="shared" si="80"/>
        <v>0</v>
      </c>
      <c r="BP49" s="112">
        <f t="shared" si="80"/>
        <v>0</v>
      </c>
      <c r="BQ49" s="112">
        <f t="shared" si="80"/>
        <v>0</v>
      </c>
      <c r="BR49" s="112">
        <f t="shared" si="80"/>
        <v>0</v>
      </c>
      <c r="BS49" s="112">
        <f t="shared" si="80"/>
        <v>0</v>
      </c>
      <c r="BT49" s="112">
        <f t="shared" si="80"/>
        <v>0</v>
      </c>
      <c r="BU49" s="112">
        <f t="shared" si="80"/>
        <v>0</v>
      </c>
      <c r="BV49" s="112">
        <f t="shared" si="80"/>
        <v>0</v>
      </c>
      <c r="BW49" s="112">
        <f t="shared" si="80"/>
        <v>0</v>
      </c>
      <c r="BX49" s="112">
        <f t="shared" ref="BX49:DG49" si="81">SUM(BX45:BX48)</f>
        <v>0</v>
      </c>
      <c r="BY49" s="112">
        <f t="shared" si="81"/>
        <v>0</v>
      </c>
      <c r="BZ49" s="112">
        <f t="shared" si="81"/>
        <v>0</v>
      </c>
      <c r="CA49" s="112">
        <f t="shared" si="81"/>
        <v>0</v>
      </c>
      <c r="CB49" s="112">
        <f t="shared" si="81"/>
        <v>0</v>
      </c>
      <c r="CC49" s="112">
        <f t="shared" si="81"/>
        <v>0</v>
      </c>
      <c r="CD49" s="112">
        <f t="shared" si="81"/>
        <v>0</v>
      </c>
      <c r="CE49" s="112">
        <f t="shared" si="81"/>
        <v>0</v>
      </c>
      <c r="CF49" s="112">
        <f t="shared" si="81"/>
        <v>0</v>
      </c>
      <c r="CG49" s="112">
        <f t="shared" si="81"/>
        <v>0</v>
      </c>
      <c r="CH49" s="112">
        <f t="shared" si="81"/>
        <v>0</v>
      </c>
      <c r="CI49" s="112">
        <f t="shared" si="81"/>
        <v>0</v>
      </c>
      <c r="CJ49" s="112">
        <f t="shared" si="81"/>
        <v>0</v>
      </c>
      <c r="CK49" s="112">
        <f t="shared" si="81"/>
        <v>0</v>
      </c>
      <c r="CL49" s="112">
        <f t="shared" si="81"/>
        <v>0</v>
      </c>
      <c r="CM49" s="112">
        <f t="shared" si="81"/>
        <v>0</v>
      </c>
      <c r="CN49" s="112">
        <f t="shared" si="81"/>
        <v>0</v>
      </c>
      <c r="CO49" s="112">
        <f t="shared" si="81"/>
        <v>0</v>
      </c>
      <c r="CP49" s="112">
        <f t="shared" si="81"/>
        <v>0</v>
      </c>
      <c r="CQ49" s="112">
        <f t="shared" si="81"/>
        <v>929900</v>
      </c>
      <c r="CR49" s="112">
        <f t="shared" si="81"/>
        <v>0</v>
      </c>
      <c r="CS49" s="112"/>
      <c r="CT49" s="112">
        <f t="shared" si="81"/>
        <v>743000</v>
      </c>
      <c r="CU49" s="112">
        <f t="shared" si="81"/>
        <v>699100</v>
      </c>
      <c r="CV49" s="112">
        <f t="shared" si="81"/>
        <v>1191600</v>
      </c>
      <c r="CW49" s="112">
        <f t="shared" si="81"/>
        <v>666800</v>
      </c>
      <c r="CX49" s="112">
        <f t="shared" si="81"/>
        <v>907300</v>
      </c>
      <c r="CY49" s="112">
        <f t="shared" si="81"/>
        <v>684300</v>
      </c>
      <c r="CZ49" s="112">
        <f t="shared" si="81"/>
        <v>1049200</v>
      </c>
      <c r="DA49" s="112">
        <f t="shared" si="81"/>
        <v>0</v>
      </c>
      <c r="DB49" s="112">
        <f t="shared" si="81"/>
        <v>0</v>
      </c>
      <c r="DC49" s="112">
        <f t="shared" si="81"/>
        <v>0</v>
      </c>
      <c r="DD49" s="112">
        <f t="shared" si="81"/>
        <v>0</v>
      </c>
      <c r="DE49" s="112">
        <f t="shared" si="81"/>
        <v>0</v>
      </c>
      <c r="DF49" s="112">
        <f t="shared" si="81"/>
        <v>0</v>
      </c>
      <c r="DG49" s="112">
        <f t="shared" si="81"/>
        <v>0</v>
      </c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</row>
    <row r="51" spans="1:164" s="128" customFormat="1" ht="59.25" x14ac:dyDescent="1.3">
      <c r="A51" s="270" t="s">
        <v>268</v>
      </c>
      <c r="B51" s="270"/>
      <c r="C51" s="123"/>
      <c r="D51" s="124"/>
      <c r="E51" s="124"/>
      <c r="F51" s="124"/>
      <c r="G51" s="124"/>
      <c r="H51" s="125"/>
      <c r="I51" s="126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  <c r="CA51" s="127"/>
      <c r="CB51" s="127"/>
      <c r="CC51" s="127"/>
      <c r="CD51" s="127"/>
      <c r="CE51" s="127"/>
      <c r="CF51" s="127"/>
      <c r="CG51" s="127"/>
      <c r="CH51" s="127"/>
      <c r="CI51" s="127"/>
      <c r="CJ51" s="127"/>
      <c r="CK51" s="127"/>
      <c r="CL51" s="127"/>
      <c r="CM51" s="127"/>
      <c r="CN51" s="127"/>
      <c r="CO51" s="127"/>
      <c r="CP51" s="127"/>
      <c r="CQ51" s="127"/>
      <c r="CR51" s="127"/>
      <c r="CS51" s="127"/>
      <c r="CT51" s="127"/>
      <c r="CU51" s="127"/>
      <c r="CV51" s="127"/>
      <c r="CW51" s="127"/>
      <c r="CX51" s="127"/>
      <c r="CY51" s="127"/>
      <c r="CZ51" s="127"/>
      <c r="DA51" s="127"/>
      <c r="DB51" s="127"/>
      <c r="DC51" s="127"/>
      <c r="DD51" s="127"/>
      <c r="DE51" s="127"/>
      <c r="DF51" s="127"/>
      <c r="DG51" s="127"/>
    </row>
    <row r="52" spans="1:164" s="6" customFormat="1" x14ac:dyDescent="0.85">
      <c r="A52" s="290" t="s">
        <v>0</v>
      </c>
      <c r="B52" s="290" t="s">
        <v>174</v>
      </c>
      <c r="C52" s="290" t="s">
        <v>1</v>
      </c>
      <c r="D52" s="292" t="s">
        <v>2</v>
      </c>
      <c r="E52" s="293"/>
      <c r="F52" s="293"/>
      <c r="G52" s="294"/>
      <c r="H52" s="295" t="s">
        <v>3</v>
      </c>
      <c r="I52" s="297" t="s">
        <v>4</v>
      </c>
      <c r="J52" s="298"/>
      <c r="K52" s="298"/>
      <c r="L52" s="298"/>
      <c r="M52" s="298"/>
      <c r="N52" s="298"/>
      <c r="O52" s="298"/>
      <c r="P52" s="298"/>
      <c r="Q52" s="298"/>
      <c r="R52" s="299"/>
      <c r="S52" s="300" t="s">
        <v>5</v>
      </c>
      <c r="T52" s="301"/>
      <c r="U52" s="301"/>
      <c r="V52" s="301"/>
      <c r="W52" s="301"/>
      <c r="X52" s="301"/>
      <c r="Y52" s="301"/>
      <c r="Z52" s="301"/>
      <c r="AA52" s="301"/>
      <c r="AB52" s="302"/>
      <c r="AC52" s="303" t="s">
        <v>6</v>
      </c>
      <c r="AD52" s="304"/>
      <c r="AE52" s="304"/>
      <c r="AF52" s="304"/>
      <c r="AG52" s="304"/>
      <c r="AH52" s="304"/>
      <c r="AI52" s="304"/>
      <c r="AJ52" s="304"/>
      <c r="AK52" s="305"/>
      <c r="AL52" s="300" t="s">
        <v>7</v>
      </c>
      <c r="AM52" s="301"/>
      <c r="AN52" s="301"/>
      <c r="AO52" s="301"/>
      <c r="AP52" s="301"/>
      <c r="AQ52" s="301"/>
      <c r="AR52" s="301"/>
      <c r="AS52" s="301"/>
      <c r="AT52" s="301"/>
      <c r="AU52" s="301"/>
      <c r="AV52" s="301"/>
      <c r="AW52" s="301"/>
      <c r="AX52" s="302"/>
      <c r="AY52" s="300" t="s">
        <v>8</v>
      </c>
      <c r="AZ52" s="301"/>
      <c r="BA52" s="301"/>
      <c r="BB52" s="301"/>
      <c r="BC52" s="301"/>
      <c r="BD52" s="301"/>
      <c r="BE52" s="301"/>
      <c r="BF52" s="301"/>
      <c r="BG52" s="302"/>
      <c r="BH52" s="300" t="s">
        <v>9</v>
      </c>
      <c r="BI52" s="301"/>
      <c r="BJ52" s="301"/>
      <c r="BK52" s="301"/>
      <c r="BL52" s="301"/>
      <c r="BM52" s="301"/>
      <c r="BN52" s="301"/>
      <c r="BO52" s="301"/>
      <c r="BP52" s="301"/>
      <c r="BQ52" s="302"/>
      <c r="BR52" s="303" t="s">
        <v>10</v>
      </c>
      <c r="BS52" s="304"/>
      <c r="BT52" s="304"/>
      <c r="BU52" s="304"/>
      <c r="BV52" s="304"/>
      <c r="BW52" s="304"/>
      <c r="BX52" s="304"/>
      <c r="BY52" s="304"/>
      <c r="BZ52" s="305"/>
      <c r="CA52" s="300" t="s">
        <v>11</v>
      </c>
      <c r="CB52" s="301"/>
      <c r="CC52" s="301"/>
      <c r="CD52" s="301"/>
      <c r="CE52" s="301"/>
      <c r="CF52" s="301"/>
      <c r="CG52" s="301"/>
      <c r="CH52" s="301"/>
      <c r="CI52" s="301"/>
      <c r="CJ52" s="302"/>
      <c r="CK52" s="300" t="s">
        <v>12</v>
      </c>
      <c r="CL52" s="301"/>
      <c r="CM52" s="301"/>
      <c r="CN52" s="301"/>
      <c r="CO52" s="301"/>
      <c r="CP52" s="302"/>
      <c r="CQ52" s="306" t="s">
        <v>218</v>
      </c>
      <c r="CR52" s="306" t="s">
        <v>219</v>
      </c>
      <c r="CS52" s="306" t="s">
        <v>330</v>
      </c>
      <c r="CT52" s="312" t="s">
        <v>15</v>
      </c>
      <c r="CU52" s="313"/>
      <c r="CV52" s="313"/>
      <c r="CW52" s="313"/>
      <c r="CX52" s="313"/>
      <c r="CY52" s="313"/>
      <c r="CZ52" s="313"/>
      <c r="DA52" s="314"/>
      <c r="DB52" s="3" t="s">
        <v>16</v>
      </c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5"/>
    </row>
    <row r="53" spans="1:164" s="14" customFormat="1" ht="117" x14ac:dyDescent="0.55000000000000004">
      <c r="A53" s="291"/>
      <c r="B53" s="291"/>
      <c r="C53" s="291"/>
      <c r="D53" s="69" t="s">
        <v>17</v>
      </c>
      <c r="E53" s="69" t="s">
        <v>18</v>
      </c>
      <c r="F53" s="69" t="s">
        <v>19</v>
      </c>
      <c r="G53" s="69" t="s">
        <v>20</v>
      </c>
      <c r="H53" s="296"/>
      <c r="I53" s="8" t="s">
        <v>21</v>
      </c>
      <c r="J53" s="9" t="s">
        <v>22</v>
      </c>
      <c r="K53" s="9" t="s">
        <v>23</v>
      </c>
      <c r="L53" s="9" t="s">
        <v>24</v>
      </c>
      <c r="M53" s="9" t="s">
        <v>25</v>
      </c>
      <c r="N53" s="9" t="s">
        <v>26</v>
      </c>
      <c r="O53" s="9" t="s">
        <v>27</v>
      </c>
      <c r="P53" s="9" t="s">
        <v>28</v>
      </c>
      <c r="Q53" s="9" t="s">
        <v>29</v>
      </c>
      <c r="R53" s="9" t="s">
        <v>30</v>
      </c>
      <c r="S53" s="8" t="s">
        <v>31</v>
      </c>
      <c r="T53" s="9" t="s">
        <v>32</v>
      </c>
      <c r="U53" s="9" t="s">
        <v>33</v>
      </c>
      <c r="V53" s="9" t="s">
        <v>34</v>
      </c>
      <c r="W53" s="9" t="s">
        <v>35</v>
      </c>
      <c r="X53" s="9" t="s">
        <v>36</v>
      </c>
      <c r="Y53" s="9" t="s">
        <v>37</v>
      </c>
      <c r="Z53" s="9" t="s">
        <v>38</v>
      </c>
      <c r="AA53" s="9" t="s">
        <v>39</v>
      </c>
      <c r="AB53" s="9" t="s">
        <v>40</v>
      </c>
      <c r="AC53" s="8" t="s">
        <v>41</v>
      </c>
      <c r="AD53" s="9" t="s">
        <v>42</v>
      </c>
      <c r="AE53" s="10" t="s">
        <v>43</v>
      </c>
      <c r="AF53" s="9" t="s">
        <v>44</v>
      </c>
      <c r="AG53" s="9" t="s">
        <v>45</v>
      </c>
      <c r="AH53" s="9" t="s">
        <v>46</v>
      </c>
      <c r="AI53" s="9" t="s">
        <v>47</v>
      </c>
      <c r="AJ53" s="9" t="s">
        <v>48</v>
      </c>
      <c r="AK53" s="9" t="s">
        <v>49</v>
      </c>
      <c r="AL53" s="8" t="s">
        <v>50</v>
      </c>
      <c r="AM53" s="9" t="s">
        <v>51</v>
      </c>
      <c r="AN53" s="9" t="s">
        <v>52</v>
      </c>
      <c r="AO53" s="9" t="s">
        <v>53</v>
      </c>
      <c r="AP53" s="9" t="s">
        <v>54</v>
      </c>
      <c r="AQ53" s="9" t="s">
        <v>55</v>
      </c>
      <c r="AR53" s="9" t="s">
        <v>56</v>
      </c>
      <c r="AS53" s="9" t="s">
        <v>57</v>
      </c>
      <c r="AT53" s="9" t="s">
        <v>58</v>
      </c>
      <c r="AU53" s="9" t="s">
        <v>59</v>
      </c>
      <c r="AV53" s="9" t="s">
        <v>60</v>
      </c>
      <c r="AW53" s="9" t="s">
        <v>61</v>
      </c>
      <c r="AX53" s="9" t="s">
        <v>62</v>
      </c>
      <c r="AY53" s="8" t="s">
        <v>63</v>
      </c>
      <c r="AZ53" s="9" t="s">
        <v>64</v>
      </c>
      <c r="BA53" s="9" t="s">
        <v>65</v>
      </c>
      <c r="BB53" s="9" t="s">
        <v>66</v>
      </c>
      <c r="BC53" s="9" t="s">
        <v>67</v>
      </c>
      <c r="BD53" s="9" t="s">
        <v>68</v>
      </c>
      <c r="BE53" s="9" t="s">
        <v>69</v>
      </c>
      <c r="BF53" s="9" t="s">
        <v>70</v>
      </c>
      <c r="BG53" s="9" t="s">
        <v>71</v>
      </c>
      <c r="BH53" s="8" t="s">
        <v>72</v>
      </c>
      <c r="BI53" s="9" t="s">
        <v>73</v>
      </c>
      <c r="BJ53" s="9" t="s">
        <v>74</v>
      </c>
      <c r="BK53" s="9" t="s">
        <v>75</v>
      </c>
      <c r="BL53" s="9" t="s">
        <v>76</v>
      </c>
      <c r="BM53" s="9" t="s">
        <v>77</v>
      </c>
      <c r="BN53" s="9" t="s">
        <v>78</v>
      </c>
      <c r="BO53" s="9" t="s">
        <v>79</v>
      </c>
      <c r="BP53" s="9" t="s">
        <v>80</v>
      </c>
      <c r="BQ53" s="9" t="s">
        <v>81</v>
      </c>
      <c r="BR53" s="8" t="s">
        <v>82</v>
      </c>
      <c r="BS53" s="9" t="s">
        <v>83</v>
      </c>
      <c r="BT53" s="9" t="s">
        <v>84</v>
      </c>
      <c r="BU53" s="9" t="s">
        <v>85</v>
      </c>
      <c r="BV53" s="9" t="s">
        <v>86</v>
      </c>
      <c r="BW53" s="9" t="s">
        <v>87</v>
      </c>
      <c r="BX53" s="9" t="s">
        <v>88</v>
      </c>
      <c r="BY53" s="10" t="s">
        <v>89</v>
      </c>
      <c r="BZ53" s="9" t="s">
        <v>90</v>
      </c>
      <c r="CA53" s="8" t="s">
        <v>91</v>
      </c>
      <c r="CB53" s="9" t="s">
        <v>92</v>
      </c>
      <c r="CC53" s="9" t="s">
        <v>93</v>
      </c>
      <c r="CD53" s="9" t="s">
        <v>94</v>
      </c>
      <c r="CE53" s="9" t="s">
        <v>95</v>
      </c>
      <c r="CF53" s="9" t="s">
        <v>96</v>
      </c>
      <c r="CG53" s="9" t="s">
        <v>97</v>
      </c>
      <c r="CH53" s="9" t="s">
        <v>98</v>
      </c>
      <c r="CI53" s="9" t="s">
        <v>99</v>
      </c>
      <c r="CJ53" s="9" t="s">
        <v>100</v>
      </c>
      <c r="CK53" s="8" t="s">
        <v>101</v>
      </c>
      <c r="CL53" s="9" t="s">
        <v>102</v>
      </c>
      <c r="CM53" s="9" t="s">
        <v>103</v>
      </c>
      <c r="CN53" s="9" t="s">
        <v>104</v>
      </c>
      <c r="CO53" s="9" t="s">
        <v>105</v>
      </c>
      <c r="CP53" s="9" t="s">
        <v>106</v>
      </c>
      <c r="CQ53" s="307"/>
      <c r="CR53" s="307"/>
      <c r="CS53" s="307"/>
      <c r="CT53" s="70" t="s">
        <v>107</v>
      </c>
      <c r="CU53" s="70" t="s">
        <v>108</v>
      </c>
      <c r="CV53" s="70" t="s">
        <v>109</v>
      </c>
      <c r="CW53" s="70" t="s">
        <v>110</v>
      </c>
      <c r="CX53" s="70" t="s">
        <v>111</v>
      </c>
      <c r="CY53" s="70" t="s">
        <v>112</v>
      </c>
      <c r="CZ53" s="70" t="s">
        <v>113</v>
      </c>
      <c r="DA53" s="70" t="s">
        <v>114</v>
      </c>
      <c r="DB53" s="12" t="s">
        <v>115</v>
      </c>
      <c r="DC53" s="12" t="s">
        <v>116</v>
      </c>
      <c r="DD53" s="12" t="s">
        <v>117</v>
      </c>
      <c r="DE53" s="12" t="s">
        <v>118</v>
      </c>
      <c r="DF53" s="12" t="s">
        <v>119</v>
      </c>
      <c r="DG53" s="12" t="s">
        <v>120</v>
      </c>
      <c r="DH53" s="12" t="s">
        <v>121</v>
      </c>
      <c r="DI53" s="11" t="s">
        <v>122</v>
      </c>
      <c r="DJ53" s="11" t="s">
        <v>123</v>
      </c>
      <c r="DK53" s="11" t="s">
        <v>124</v>
      </c>
      <c r="DL53" s="11" t="s">
        <v>125</v>
      </c>
      <c r="DM53" s="11" t="s">
        <v>126</v>
      </c>
      <c r="DN53" s="11" t="s">
        <v>127</v>
      </c>
      <c r="DO53" s="11" t="s">
        <v>128</v>
      </c>
      <c r="DP53" s="13" t="s">
        <v>129</v>
      </c>
      <c r="DQ53" s="13" t="s">
        <v>130</v>
      </c>
      <c r="DR53" s="13" t="s">
        <v>131</v>
      </c>
      <c r="DS53" s="13" t="s">
        <v>132</v>
      </c>
      <c r="DT53" s="13" t="s">
        <v>133</v>
      </c>
      <c r="DU53" s="13" t="s">
        <v>134</v>
      </c>
      <c r="DV53" s="13" t="s">
        <v>135</v>
      </c>
      <c r="DW53" s="13" t="s">
        <v>136</v>
      </c>
      <c r="DX53" s="13" t="s">
        <v>137</v>
      </c>
      <c r="DY53" s="13" t="s">
        <v>138</v>
      </c>
      <c r="DZ53" s="13" t="s">
        <v>139</v>
      </c>
      <c r="EA53" s="13" t="s">
        <v>140</v>
      </c>
      <c r="EB53" s="13" t="s">
        <v>141</v>
      </c>
      <c r="EC53" s="13" t="s">
        <v>142</v>
      </c>
      <c r="ED53" s="13" t="s">
        <v>143</v>
      </c>
      <c r="EE53" s="13" t="s">
        <v>144</v>
      </c>
      <c r="EF53" s="13" t="s">
        <v>145</v>
      </c>
      <c r="EG53" s="13" t="s">
        <v>146</v>
      </c>
      <c r="EH53" s="13" t="s">
        <v>147</v>
      </c>
      <c r="EI53" s="13" t="s">
        <v>148</v>
      </c>
      <c r="EJ53" s="13" t="s">
        <v>149</v>
      </c>
      <c r="EK53" s="13" t="s">
        <v>150</v>
      </c>
      <c r="EL53" s="13" t="s">
        <v>151</v>
      </c>
      <c r="EM53" s="13" t="s">
        <v>152</v>
      </c>
      <c r="EN53" s="13" t="s">
        <v>153</v>
      </c>
      <c r="EO53" s="13" t="s">
        <v>154</v>
      </c>
      <c r="EP53" s="13" t="s">
        <v>155</v>
      </c>
      <c r="EQ53" s="13" t="s">
        <v>156</v>
      </c>
      <c r="ER53" s="13" t="s">
        <v>157</v>
      </c>
      <c r="ES53" s="13" t="s">
        <v>158</v>
      </c>
      <c r="ET53" s="13" t="s">
        <v>159</v>
      </c>
      <c r="EU53" s="13" t="s">
        <v>160</v>
      </c>
      <c r="EV53" s="13" t="s">
        <v>161</v>
      </c>
      <c r="EW53" s="13" t="s">
        <v>162</v>
      </c>
      <c r="EX53" s="13" t="s">
        <v>163</v>
      </c>
      <c r="EY53" s="13" t="s">
        <v>164</v>
      </c>
      <c r="EZ53" s="13" t="s">
        <v>165</v>
      </c>
      <c r="FA53" s="13" t="s">
        <v>166</v>
      </c>
      <c r="FB53" s="13" t="s">
        <v>167</v>
      </c>
      <c r="FC53" s="13" t="s">
        <v>168</v>
      </c>
      <c r="FD53" s="13" t="s">
        <v>169</v>
      </c>
      <c r="FE53" s="13" t="s">
        <v>170</v>
      </c>
      <c r="FF53" s="13" t="s">
        <v>171</v>
      </c>
      <c r="FG53" s="13" t="s">
        <v>172</v>
      </c>
      <c r="FH53" s="13" t="s">
        <v>173</v>
      </c>
    </row>
    <row r="54" spans="1:164" s="17" customFormat="1" x14ac:dyDescent="0.85">
      <c r="A54" s="15"/>
      <c r="B54" s="15"/>
      <c r="C54" s="100"/>
      <c r="D54" s="100"/>
      <c r="E54" s="100"/>
      <c r="F54" s="100"/>
      <c r="G54" s="100"/>
      <c r="H54" s="71">
        <f t="shared" ref="H54:AM54" si="82">SUM(H55:H68)</f>
        <v>4207100</v>
      </c>
      <c r="I54" s="71">
        <f t="shared" si="82"/>
        <v>64400</v>
      </c>
      <c r="J54" s="71">
        <f t="shared" si="82"/>
        <v>1800</v>
      </c>
      <c r="K54" s="71">
        <f t="shared" si="82"/>
        <v>4900</v>
      </c>
      <c r="L54" s="71">
        <f t="shared" si="82"/>
        <v>1800</v>
      </c>
      <c r="M54" s="71">
        <f t="shared" si="82"/>
        <v>2600</v>
      </c>
      <c r="N54" s="71">
        <f t="shared" si="82"/>
        <v>2600</v>
      </c>
      <c r="O54" s="71">
        <f t="shared" si="82"/>
        <v>5000</v>
      </c>
      <c r="P54" s="71">
        <f t="shared" si="82"/>
        <v>7100</v>
      </c>
      <c r="Q54" s="71">
        <f t="shared" si="82"/>
        <v>1800</v>
      </c>
      <c r="R54" s="71">
        <f t="shared" si="82"/>
        <v>2600</v>
      </c>
      <c r="S54" s="71">
        <f t="shared" si="82"/>
        <v>49500</v>
      </c>
      <c r="T54" s="71">
        <f t="shared" si="82"/>
        <v>2600</v>
      </c>
      <c r="U54" s="71">
        <f t="shared" si="82"/>
        <v>3500</v>
      </c>
      <c r="V54" s="71">
        <f t="shared" si="82"/>
        <v>3600</v>
      </c>
      <c r="W54" s="71">
        <f t="shared" si="82"/>
        <v>1800</v>
      </c>
      <c r="X54" s="71">
        <f t="shared" si="82"/>
        <v>3700</v>
      </c>
      <c r="Y54" s="71">
        <f t="shared" si="82"/>
        <v>4500</v>
      </c>
      <c r="Z54" s="71">
        <f t="shared" si="82"/>
        <v>2600</v>
      </c>
      <c r="AA54" s="71">
        <f t="shared" si="82"/>
        <v>1000</v>
      </c>
      <c r="AB54" s="71">
        <f t="shared" si="82"/>
        <v>5100</v>
      </c>
      <c r="AC54" s="71">
        <f t="shared" si="82"/>
        <v>571600</v>
      </c>
      <c r="AD54" s="71">
        <f t="shared" si="82"/>
        <v>6900</v>
      </c>
      <c r="AE54" s="71">
        <f t="shared" si="82"/>
        <v>16700</v>
      </c>
      <c r="AF54" s="71">
        <f t="shared" si="82"/>
        <v>17700</v>
      </c>
      <c r="AG54" s="71">
        <f t="shared" si="82"/>
        <v>7400</v>
      </c>
      <c r="AH54" s="71">
        <f t="shared" si="82"/>
        <v>15700</v>
      </c>
      <c r="AI54" s="71">
        <f t="shared" si="82"/>
        <v>18500</v>
      </c>
      <c r="AJ54" s="71">
        <f t="shared" si="82"/>
        <v>17500</v>
      </c>
      <c r="AK54" s="71">
        <f t="shared" si="82"/>
        <v>5200</v>
      </c>
      <c r="AL54" s="71">
        <f t="shared" si="82"/>
        <v>462900</v>
      </c>
      <c r="AM54" s="71">
        <f t="shared" si="82"/>
        <v>7800</v>
      </c>
      <c r="AN54" s="71">
        <f t="shared" ref="AN54:BS54" si="83">SUM(AN55:AN68)</f>
        <v>10400</v>
      </c>
      <c r="AO54" s="71">
        <f t="shared" si="83"/>
        <v>12600</v>
      </c>
      <c r="AP54" s="71">
        <f t="shared" si="83"/>
        <v>12900</v>
      </c>
      <c r="AQ54" s="71">
        <f t="shared" si="83"/>
        <v>5000</v>
      </c>
      <c r="AR54" s="71">
        <f t="shared" si="83"/>
        <v>4800</v>
      </c>
      <c r="AS54" s="71">
        <f t="shared" si="83"/>
        <v>13200</v>
      </c>
      <c r="AT54" s="71">
        <f t="shared" si="83"/>
        <v>5000</v>
      </c>
      <c r="AU54" s="71">
        <f t="shared" si="83"/>
        <v>5100</v>
      </c>
      <c r="AV54" s="71">
        <f t="shared" si="83"/>
        <v>10700</v>
      </c>
      <c r="AW54" s="71">
        <f t="shared" si="83"/>
        <v>5100</v>
      </c>
      <c r="AX54" s="71">
        <f t="shared" si="83"/>
        <v>13200</v>
      </c>
      <c r="AY54" s="71">
        <f t="shared" si="83"/>
        <v>182500</v>
      </c>
      <c r="AZ54" s="71">
        <f t="shared" si="83"/>
        <v>5000</v>
      </c>
      <c r="BA54" s="71">
        <f t="shared" si="83"/>
        <v>11000</v>
      </c>
      <c r="BB54" s="71">
        <f t="shared" si="83"/>
        <v>4800</v>
      </c>
      <c r="BC54" s="71">
        <f t="shared" si="83"/>
        <v>4500</v>
      </c>
      <c r="BD54" s="71">
        <f t="shared" si="83"/>
        <v>4800</v>
      </c>
      <c r="BE54" s="71">
        <f t="shared" si="83"/>
        <v>7900</v>
      </c>
      <c r="BF54" s="71">
        <f t="shared" si="83"/>
        <v>7300</v>
      </c>
      <c r="BG54" s="71">
        <f t="shared" si="83"/>
        <v>4800</v>
      </c>
      <c r="BH54" s="71">
        <f t="shared" si="83"/>
        <v>204800</v>
      </c>
      <c r="BI54" s="71">
        <f t="shared" si="83"/>
        <v>4600</v>
      </c>
      <c r="BJ54" s="71">
        <f t="shared" si="83"/>
        <v>13400</v>
      </c>
      <c r="BK54" s="71">
        <f t="shared" si="83"/>
        <v>4900</v>
      </c>
      <c r="BL54" s="71">
        <f t="shared" si="83"/>
        <v>3600</v>
      </c>
      <c r="BM54" s="71">
        <f t="shared" si="83"/>
        <v>7000</v>
      </c>
      <c r="BN54" s="71">
        <f t="shared" si="83"/>
        <v>5000</v>
      </c>
      <c r="BO54" s="71">
        <f t="shared" si="83"/>
        <v>7600</v>
      </c>
      <c r="BP54" s="71">
        <f t="shared" si="83"/>
        <v>5200</v>
      </c>
      <c r="BQ54" s="71">
        <f t="shared" si="83"/>
        <v>5200</v>
      </c>
      <c r="BR54" s="71">
        <f t="shared" si="83"/>
        <v>118500</v>
      </c>
      <c r="BS54" s="71">
        <f t="shared" si="83"/>
        <v>8100</v>
      </c>
      <c r="BT54" s="71">
        <f t="shared" ref="BT54:CR54" si="84">SUM(BT55:BT68)</f>
        <v>3700</v>
      </c>
      <c r="BU54" s="71">
        <f t="shared" si="84"/>
        <v>5200</v>
      </c>
      <c r="BV54" s="71">
        <f t="shared" si="84"/>
        <v>5100</v>
      </c>
      <c r="BW54" s="71">
        <f t="shared" si="84"/>
        <v>4800</v>
      </c>
      <c r="BX54" s="71">
        <f t="shared" si="84"/>
        <v>1000</v>
      </c>
      <c r="BY54" s="71">
        <f t="shared" si="84"/>
        <v>1000</v>
      </c>
      <c r="BZ54" s="71">
        <f t="shared" si="84"/>
        <v>5300</v>
      </c>
      <c r="CA54" s="71">
        <f t="shared" si="84"/>
        <v>47900</v>
      </c>
      <c r="CB54" s="71">
        <f t="shared" si="84"/>
        <v>3600</v>
      </c>
      <c r="CC54" s="71">
        <f t="shared" si="84"/>
        <v>2700</v>
      </c>
      <c r="CD54" s="71">
        <f t="shared" si="84"/>
        <v>4800</v>
      </c>
      <c r="CE54" s="71">
        <f t="shared" si="84"/>
        <v>2600</v>
      </c>
      <c r="CF54" s="71">
        <f t="shared" si="84"/>
        <v>1800</v>
      </c>
      <c r="CG54" s="71">
        <f t="shared" si="84"/>
        <v>2600</v>
      </c>
      <c r="CH54" s="71">
        <f t="shared" si="84"/>
        <v>3600</v>
      </c>
      <c r="CI54" s="71">
        <f t="shared" si="84"/>
        <v>3600</v>
      </c>
      <c r="CJ54" s="71">
        <f t="shared" si="84"/>
        <v>4800</v>
      </c>
      <c r="CK54" s="71">
        <f t="shared" si="84"/>
        <v>35900</v>
      </c>
      <c r="CL54" s="71">
        <f t="shared" si="84"/>
        <v>3700</v>
      </c>
      <c r="CM54" s="71">
        <f t="shared" si="84"/>
        <v>3600</v>
      </c>
      <c r="CN54" s="71">
        <f t="shared" si="84"/>
        <v>3600</v>
      </c>
      <c r="CO54" s="71">
        <f t="shared" si="84"/>
        <v>4700</v>
      </c>
      <c r="CP54" s="71">
        <f t="shared" si="84"/>
        <v>2600</v>
      </c>
      <c r="CQ54" s="71">
        <f t="shared" si="84"/>
        <v>1410700</v>
      </c>
      <c r="CR54" s="71">
        <f t="shared" si="84"/>
        <v>0</v>
      </c>
      <c r="CS54" s="71"/>
      <c r="CT54" s="71">
        <f t="shared" ref="CT54:DA54" si="85">SUM(CT55:CT68)</f>
        <v>18400</v>
      </c>
      <c r="CU54" s="71">
        <f t="shared" si="85"/>
        <v>123200</v>
      </c>
      <c r="CV54" s="71">
        <f t="shared" si="85"/>
        <v>68300</v>
      </c>
      <c r="CW54" s="71">
        <f t="shared" si="85"/>
        <v>23100</v>
      </c>
      <c r="CX54" s="71">
        <f t="shared" si="85"/>
        <v>68200</v>
      </c>
      <c r="CY54" s="71">
        <f t="shared" si="85"/>
        <v>134700</v>
      </c>
      <c r="CZ54" s="71">
        <f t="shared" si="85"/>
        <v>64500</v>
      </c>
      <c r="DA54" s="71">
        <f t="shared" si="85"/>
        <v>98900</v>
      </c>
      <c r="DB54" s="16">
        <f t="shared" ref="DB54:EG54" si="86">SUM(DB55+DB65+DB67)</f>
        <v>0</v>
      </c>
      <c r="DC54" s="16">
        <f t="shared" si="86"/>
        <v>0</v>
      </c>
      <c r="DD54" s="16">
        <f t="shared" si="86"/>
        <v>0</v>
      </c>
      <c r="DE54" s="16">
        <f t="shared" si="86"/>
        <v>0</v>
      </c>
      <c r="DF54" s="16">
        <f t="shared" si="86"/>
        <v>0</v>
      </c>
      <c r="DG54" s="16">
        <f t="shared" si="86"/>
        <v>0</v>
      </c>
      <c r="DH54" s="16">
        <f t="shared" si="86"/>
        <v>0</v>
      </c>
      <c r="DI54" s="16">
        <f t="shared" si="86"/>
        <v>0</v>
      </c>
      <c r="DJ54" s="16">
        <f t="shared" si="86"/>
        <v>0</v>
      </c>
      <c r="DK54" s="16">
        <f t="shared" si="86"/>
        <v>0</v>
      </c>
      <c r="DL54" s="16">
        <f t="shared" si="86"/>
        <v>0</v>
      </c>
      <c r="DM54" s="16">
        <f t="shared" si="86"/>
        <v>0</v>
      </c>
      <c r="DN54" s="16">
        <f t="shared" si="86"/>
        <v>0</v>
      </c>
      <c r="DO54" s="16">
        <f t="shared" si="86"/>
        <v>0</v>
      </c>
      <c r="DP54" s="16">
        <f t="shared" si="86"/>
        <v>0</v>
      </c>
      <c r="DQ54" s="16">
        <f t="shared" si="86"/>
        <v>0</v>
      </c>
      <c r="DR54" s="16">
        <f t="shared" si="86"/>
        <v>0</v>
      </c>
      <c r="DS54" s="16">
        <f t="shared" si="86"/>
        <v>0</v>
      </c>
      <c r="DT54" s="16">
        <f t="shared" si="86"/>
        <v>0</v>
      </c>
      <c r="DU54" s="16">
        <f t="shared" si="86"/>
        <v>0</v>
      </c>
      <c r="DV54" s="16">
        <f t="shared" si="86"/>
        <v>0</v>
      </c>
      <c r="DW54" s="16">
        <f t="shared" si="86"/>
        <v>0</v>
      </c>
      <c r="DX54" s="16">
        <f t="shared" si="86"/>
        <v>0</v>
      </c>
      <c r="DY54" s="16">
        <f t="shared" si="86"/>
        <v>0</v>
      </c>
      <c r="DZ54" s="16">
        <f t="shared" si="86"/>
        <v>0</v>
      </c>
      <c r="EA54" s="16">
        <f t="shared" si="86"/>
        <v>0</v>
      </c>
      <c r="EB54" s="16">
        <f t="shared" si="86"/>
        <v>0</v>
      </c>
      <c r="EC54" s="16">
        <f t="shared" si="86"/>
        <v>0</v>
      </c>
      <c r="ED54" s="16">
        <f t="shared" si="86"/>
        <v>0</v>
      </c>
      <c r="EE54" s="16">
        <f t="shared" si="86"/>
        <v>0</v>
      </c>
      <c r="EF54" s="16">
        <f t="shared" si="86"/>
        <v>0</v>
      </c>
      <c r="EG54" s="16">
        <f t="shared" si="86"/>
        <v>0</v>
      </c>
      <c r="EH54" s="16">
        <f t="shared" ref="EH54:FH54" si="87">SUM(EH55+EH65+EH67)</f>
        <v>0</v>
      </c>
      <c r="EI54" s="16">
        <f t="shared" si="87"/>
        <v>0</v>
      </c>
      <c r="EJ54" s="16">
        <f t="shared" si="87"/>
        <v>0</v>
      </c>
      <c r="EK54" s="16">
        <f t="shared" si="87"/>
        <v>0</v>
      </c>
      <c r="EL54" s="16">
        <f t="shared" si="87"/>
        <v>0</v>
      </c>
      <c r="EM54" s="16">
        <f t="shared" si="87"/>
        <v>0</v>
      </c>
      <c r="EN54" s="16">
        <f t="shared" si="87"/>
        <v>0</v>
      </c>
      <c r="EO54" s="16">
        <f t="shared" si="87"/>
        <v>0</v>
      </c>
      <c r="EP54" s="16">
        <f t="shared" si="87"/>
        <v>0</v>
      </c>
      <c r="EQ54" s="16">
        <f t="shared" si="87"/>
        <v>0</v>
      </c>
      <c r="ER54" s="16">
        <f t="shared" si="87"/>
        <v>0</v>
      </c>
      <c r="ES54" s="16">
        <f t="shared" si="87"/>
        <v>0</v>
      </c>
      <c r="ET54" s="16">
        <f t="shared" si="87"/>
        <v>0</v>
      </c>
      <c r="EU54" s="16">
        <f t="shared" si="87"/>
        <v>0</v>
      </c>
      <c r="EV54" s="16">
        <f t="shared" si="87"/>
        <v>0</v>
      </c>
      <c r="EW54" s="16">
        <f t="shared" si="87"/>
        <v>0</v>
      </c>
      <c r="EX54" s="16">
        <f t="shared" si="87"/>
        <v>0</v>
      </c>
      <c r="EY54" s="16">
        <f t="shared" si="87"/>
        <v>0</v>
      </c>
      <c r="EZ54" s="16">
        <f t="shared" si="87"/>
        <v>0</v>
      </c>
      <c r="FA54" s="16">
        <f t="shared" si="87"/>
        <v>0</v>
      </c>
      <c r="FB54" s="16">
        <f t="shared" si="87"/>
        <v>0</v>
      </c>
      <c r="FC54" s="16">
        <f t="shared" si="87"/>
        <v>0</v>
      </c>
      <c r="FD54" s="16">
        <f t="shared" si="87"/>
        <v>0</v>
      </c>
      <c r="FE54" s="16">
        <f t="shared" si="87"/>
        <v>0</v>
      </c>
      <c r="FF54" s="16">
        <f t="shared" si="87"/>
        <v>0</v>
      </c>
      <c r="FG54" s="16">
        <f t="shared" si="87"/>
        <v>0</v>
      </c>
      <c r="FH54" s="16">
        <f t="shared" si="87"/>
        <v>0</v>
      </c>
    </row>
    <row r="55" spans="1:164" s="19" customFormat="1" x14ac:dyDescent="0.85">
      <c r="A55" s="2" t="s">
        <v>220</v>
      </c>
      <c r="B55" s="2"/>
      <c r="C55" s="2"/>
      <c r="D55" s="2"/>
      <c r="E55" s="2"/>
      <c r="F55" s="2"/>
      <c r="G55" s="2"/>
      <c r="H55" s="2">
        <f>SUM(I55:FH55)</f>
        <v>0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</row>
    <row r="56" spans="1:164" s="19" customFormat="1" x14ac:dyDescent="0.85">
      <c r="A56" s="129" t="s">
        <v>221</v>
      </c>
      <c r="B56" s="129" t="s">
        <v>222</v>
      </c>
      <c r="C56" s="129" t="s">
        <v>223</v>
      </c>
      <c r="D56" s="130" t="s">
        <v>224</v>
      </c>
      <c r="E56" s="131"/>
      <c r="F56" s="130" t="s">
        <v>224</v>
      </c>
      <c r="G56" s="131"/>
      <c r="H56" s="131">
        <f>SUM(I56:FH56)</f>
        <v>115900</v>
      </c>
      <c r="I56" s="131"/>
      <c r="J56" s="131">
        <v>200</v>
      </c>
      <c r="K56" s="131">
        <v>900</v>
      </c>
      <c r="L56" s="131">
        <v>200</v>
      </c>
      <c r="M56" s="131">
        <v>200</v>
      </c>
      <c r="N56" s="131">
        <v>200</v>
      </c>
      <c r="O56" s="131">
        <v>1000</v>
      </c>
      <c r="P56" s="131">
        <v>1500</v>
      </c>
      <c r="Q56" s="131">
        <v>200</v>
      </c>
      <c r="R56" s="131">
        <v>200</v>
      </c>
      <c r="S56" s="131"/>
      <c r="T56" s="131">
        <v>200</v>
      </c>
      <c r="U56" s="131">
        <v>300</v>
      </c>
      <c r="V56" s="131">
        <v>400</v>
      </c>
      <c r="W56" s="131">
        <v>200</v>
      </c>
      <c r="X56" s="131">
        <v>500</v>
      </c>
      <c r="Y56" s="131">
        <v>500</v>
      </c>
      <c r="Z56" s="131">
        <v>200</v>
      </c>
      <c r="AA56" s="131">
        <v>200</v>
      </c>
      <c r="AB56" s="131">
        <v>1100</v>
      </c>
      <c r="AC56" s="131"/>
      <c r="AD56" s="131">
        <v>1300</v>
      </c>
      <c r="AE56" s="131">
        <v>6300</v>
      </c>
      <c r="AF56" s="131">
        <v>7300</v>
      </c>
      <c r="AG56" s="131">
        <v>1800</v>
      </c>
      <c r="AH56" s="131">
        <v>5300</v>
      </c>
      <c r="AI56" s="131">
        <v>8100</v>
      </c>
      <c r="AJ56" s="131">
        <v>7100</v>
      </c>
      <c r="AK56" s="131">
        <v>1200</v>
      </c>
      <c r="AL56" s="131"/>
      <c r="AM56" s="131">
        <v>2200</v>
      </c>
      <c r="AN56" s="131">
        <v>3200</v>
      </c>
      <c r="AO56" s="131">
        <v>3800</v>
      </c>
      <c r="AP56" s="131">
        <v>4100</v>
      </c>
      <c r="AQ56" s="131">
        <v>1000</v>
      </c>
      <c r="AR56" s="131">
        <v>800</v>
      </c>
      <c r="AS56" s="131">
        <v>4400</v>
      </c>
      <c r="AT56" s="131">
        <v>1000</v>
      </c>
      <c r="AU56" s="131">
        <v>1100</v>
      </c>
      <c r="AV56" s="131">
        <v>3500</v>
      </c>
      <c r="AW56" s="131">
        <v>1100</v>
      </c>
      <c r="AX56" s="131">
        <v>4400</v>
      </c>
      <c r="AY56" s="131"/>
      <c r="AZ56" s="131">
        <v>1000</v>
      </c>
      <c r="BA56" s="131">
        <v>3800</v>
      </c>
      <c r="BB56" s="131">
        <v>800</v>
      </c>
      <c r="BC56" s="131">
        <v>500</v>
      </c>
      <c r="BD56" s="131">
        <v>800</v>
      </c>
      <c r="BE56" s="131">
        <v>2300</v>
      </c>
      <c r="BF56" s="131">
        <v>1700</v>
      </c>
      <c r="BG56" s="131">
        <v>800</v>
      </c>
      <c r="BH56" s="131"/>
      <c r="BI56" s="131">
        <v>600</v>
      </c>
      <c r="BJ56" s="131">
        <v>4600</v>
      </c>
      <c r="BK56" s="131">
        <v>900</v>
      </c>
      <c r="BL56" s="131">
        <v>400</v>
      </c>
      <c r="BM56" s="131">
        <v>1400</v>
      </c>
      <c r="BN56" s="131">
        <v>1000</v>
      </c>
      <c r="BO56" s="131">
        <v>2000</v>
      </c>
      <c r="BP56" s="131">
        <v>1200</v>
      </c>
      <c r="BQ56" s="131">
        <v>1200</v>
      </c>
      <c r="BR56" s="131"/>
      <c r="BS56" s="131">
        <v>2500</v>
      </c>
      <c r="BT56" s="131">
        <v>500</v>
      </c>
      <c r="BU56" s="131">
        <v>1200</v>
      </c>
      <c r="BV56" s="131">
        <v>1100</v>
      </c>
      <c r="BW56" s="131">
        <v>800</v>
      </c>
      <c r="BX56" s="131">
        <v>200</v>
      </c>
      <c r="BY56" s="131">
        <v>200</v>
      </c>
      <c r="BZ56" s="131">
        <v>1300</v>
      </c>
      <c r="CA56" s="131"/>
      <c r="CB56" s="131">
        <v>400</v>
      </c>
      <c r="CC56" s="131">
        <v>300</v>
      </c>
      <c r="CD56" s="131">
        <v>800</v>
      </c>
      <c r="CE56" s="131">
        <v>200</v>
      </c>
      <c r="CF56" s="131">
        <v>200</v>
      </c>
      <c r="CG56" s="131">
        <v>200</v>
      </c>
      <c r="CH56" s="131">
        <v>400</v>
      </c>
      <c r="CI56" s="131">
        <v>400</v>
      </c>
      <c r="CJ56" s="131">
        <v>800</v>
      </c>
      <c r="CK56" s="131"/>
      <c r="CL56" s="131">
        <v>500</v>
      </c>
      <c r="CM56" s="131">
        <v>400</v>
      </c>
      <c r="CN56" s="131">
        <v>400</v>
      </c>
      <c r="CO56" s="131">
        <v>700</v>
      </c>
      <c r="CP56" s="131">
        <v>200</v>
      </c>
      <c r="CQ56" s="131"/>
      <c r="CR56" s="131"/>
      <c r="CS56" s="131"/>
      <c r="CT56" s="131"/>
      <c r="CU56" s="131"/>
      <c r="CV56" s="131"/>
      <c r="CW56" s="131"/>
      <c r="CX56" s="131"/>
      <c r="CY56" s="131"/>
      <c r="CZ56" s="131"/>
      <c r="DA56" s="131"/>
      <c r="DB56" s="131"/>
      <c r="DC56" s="131"/>
      <c r="DD56" s="131"/>
      <c r="DE56" s="131"/>
      <c r="DF56" s="131"/>
      <c r="DG56" s="131"/>
      <c r="DH56" s="131"/>
      <c r="DI56" s="131"/>
      <c r="DJ56" s="131"/>
      <c r="DK56" s="131"/>
      <c r="DL56" s="131"/>
      <c r="DM56" s="131"/>
      <c r="DN56" s="131"/>
      <c r="DO56" s="131"/>
      <c r="DP56" s="131"/>
      <c r="DQ56" s="131"/>
      <c r="DR56" s="131"/>
      <c r="DS56" s="131"/>
      <c r="DT56" s="131"/>
      <c r="DU56" s="131"/>
      <c r="DV56" s="131"/>
      <c r="DW56" s="131"/>
      <c r="DX56" s="131"/>
      <c r="DY56" s="131"/>
      <c r="DZ56" s="131"/>
      <c r="EA56" s="131"/>
      <c r="EB56" s="131"/>
      <c r="EC56" s="131"/>
      <c r="ED56" s="131"/>
      <c r="EE56" s="131"/>
      <c r="EF56" s="131"/>
      <c r="EG56" s="131"/>
      <c r="EH56" s="131"/>
      <c r="EI56" s="131"/>
      <c r="EJ56" s="131"/>
      <c r="EK56" s="131"/>
      <c r="EL56" s="131"/>
      <c r="EM56" s="131"/>
      <c r="EN56" s="131"/>
      <c r="EO56" s="131"/>
      <c r="EP56" s="131"/>
      <c r="EQ56" s="131"/>
      <c r="ER56" s="131"/>
      <c r="ES56" s="131"/>
      <c r="ET56" s="131"/>
      <c r="EU56" s="131"/>
      <c r="EV56" s="131"/>
      <c r="EW56" s="131"/>
      <c r="EX56" s="131"/>
      <c r="EY56" s="131"/>
      <c r="EZ56" s="131"/>
      <c r="FA56" s="131"/>
      <c r="FB56" s="131"/>
      <c r="FC56" s="131"/>
      <c r="FD56" s="131"/>
      <c r="FE56" s="131"/>
      <c r="FF56" s="131"/>
      <c r="FG56" s="131"/>
      <c r="FH56" s="131"/>
    </row>
    <row r="57" spans="1:164" s="19" customFormat="1" x14ac:dyDescent="0.85">
      <c r="A57" s="129" t="s">
        <v>225</v>
      </c>
      <c r="B57" s="129" t="s">
        <v>204</v>
      </c>
      <c r="C57" s="129" t="s">
        <v>226</v>
      </c>
      <c r="D57" s="130" t="s">
        <v>224</v>
      </c>
      <c r="E57" s="131"/>
      <c r="F57" s="130" t="s">
        <v>224</v>
      </c>
      <c r="G57" s="131"/>
      <c r="H57" s="131">
        <f t="shared" ref="H57:H64" si="88">SUM(I57:FH57)</f>
        <v>343200</v>
      </c>
      <c r="I57" s="131"/>
      <c r="J57" s="131">
        <v>1600</v>
      </c>
      <c r="K57" s="131">
        <v>4000</v>
      </c>
      <c r="L57" s="131">
        <v>1600</v>
      </c>
      <c r="M57" s="131">
        <v>2400</v>
      </c>
      <c r="N57" s="131">
        <v>2400</v>
      </c>
      <c r="O57" s="131">
        <v>4000</v>
      </c>
      <c r="P57" s="131">
        <v>5600</v>
      </c>
      <c r="Q57" s="131">
        <v>1600</v>
      </c>
      <c r="R57" s="131">
        <v>2400</v>
      </c>
      <c r="S57" s="131"/>
      <c r="T57" s="131">
        <v>2400</v>
      </c>
      <c r="U57" s="131">
        <v>3200</v>
      </c>
      <c r="V57" s="131">
        <v>3200</v>
      </c>
      <c r="W57" s="131">
        <v>1600</v>
      </c>
      <c r="X57" s="131">
        <v>3200</v>
      </c>
      <c r="Y57" s="131">
        <v>4000</v>
      </c>
      <c r="Z57" s="131">
        <v>2400</v>
      </c>
      <c r="AA57" s="131">
        <v>800</v>
      </c>
      <c r="AB57" s="131">
        <v>4000</v>
      </c>
      <c r="AC57" s="131"/>
      <c r="AD57" s="131">
        <v>5600</v>
      </c>
      <c r="AE57" s="131">
        <v>10400</v>
      </c>
      <c r="AF57" s="131">
        <v>10400</v>
      </c>
      <c r="AG57" s="131">
        <v>5600</v>
      </c>
      <c r="AH57" s="131">
        <v>10400</v>
      </c>
      <c r="AI57" s="131">
        <v>10400</v>
      </c>
      <c r="AJ57" s="131">
        <v>10400</v>
      </c>
      <c r="AK57" s="131">
        <v>4000</v>
      </c>
      <c r="AL57" s="131"/>
      <c r="AM57" s="131">
        <v>5600</v>
      </c>
      <c r="AN57" s="131">
        <v>7200</v>
      </c>
      <c r="AO57" s="131">
        <v>8800</v>
      </c>
      <c r="AP57" s="131">
        <v>8800</v>
      </c>
      <c r="AQ57" s="131">
        <v>4000</v>
      </c>
      <c r="AR57" s="131">
        <v>4000</v>
      </c>
      <c r="AS57" s="131">
        <v>8800</v>
      </c>
      <c r="AT57" s="131">
        <v>4000</v>
      </c>
      <c r="AU57" s="131">
        <v>4000</v>
      </c>
      <c r="AV57" s="131">
        <v>7200</v>
      </c>
      <c r="AW57" s="131">
        <v>4000</v>
      </c>
      <c r="AX57" s="131">
        <v>8800</v>
      </c>
      <c r="AY57" s="131"/>
      <c r="AZ57" s="131">
        <v>4000</v>
      </c>
      <c r="BA57" s="131">
        <v>7200</v>
      </c>
      <c r="BB57" s="131">
        <v>4000</v>
      </c>
      <c r="BC57" s="131">
        <v>4000</v>
      </c>
      <c r="BD57" s="131">
        <v>4000</v>
      </c>
      <c r="BE57" s="131">
        <v>5600</v>
      </c>
      <c r="BF57" s="131">
        <v>5600</v>
      </c>
      <c r="BG57" s="131">
        <v>4000</v>
      </c>
      <c r="BH57" s="131"/>
      <c r="BI57" s="131">
        <v>4000</v>
      </c>
      <c r="BJ57" s="131">
        <v>8800</v>
      </c>
      <c r="BK57" s="131">
        <v>4000</v>
      </c>
      <c r="BL57" s="131">
        <v>3200</v>
      </c>
      <c r="BM57" s="131">
        <v>5600</v>
      </c>
      <c r="BN57" s="131">
        <v>4000</v>
      </c>
      <c r="BO57" s="131">
        <v>5600</v>
      </c>
      <c r="BP57" s="131">
        <v>4000</v>
      </c>
      <c r="BQ57" s="131">
        <v>4000</v>
      </c>
      <c r="BR57" s="131"/>
      <c r="BS57" s="131">
        <v>5600</v>
      </c>
      <c r="BT57" s="131">
        <v>3200</v>
      </c>
      <c r="BU57" s="131">
        <v>4000</v>
      </c>
      <c r="BV57" s="131">
        <v>4000</v>
      </c>
      <c r="BW57" s="131">
        <v>4000</v>
      </c>
      <c r="BX57" s="131">
        <v>800</v>
      </c>
      <c r="BY57" s="131">
        <v>800</v>
      </c>
      <c r="BZ57" s="131">
        <v>4000</v>
      </c>
      <c r="CA57" s="131"/>
      <c r="CB57" s="131">
        <v>3200</v>
      </c>
      <c r="CC57" s="131">
        <v>2400</v>
      </c>
      <c r="CD57" s="131">
        <v>4000</v>
      </c>
      <c r="CE57" s="131">
        <v>2400</v>
      </c>
      <c r="CF57" s="131">
        <v>1600</v>
      </c>
      <c r="CG57" s="131">
        <v>2400</v>
      </c>
      <c r="CH57" s="131">
        <v>3200</v>
      </c>
      <c r="CI57" s="131">
        <v>3200</v>
      </c>
      <c r="CJ57" s="131">
        <v>4000</v>
      </c>
      <c r="CK57" s="131"/>
      <c r="CL57" s="131">
        <v>3200</v>
      </c>
      <c r="CM57" s="131">
        <v>3200</v>
      </c>
      <c r="CN57" s="131">
        <v>3200</v>
      </c>
      <c r="CO57" s="131">
        <v>4000</v>
      </c>
      <c r="CP57" s="131">
        <v>2400</v>
      </c>
      <c r="CQ57" s="131"/>
      <c r="CR57" s="131"/>
      <c r="CS57" s="131"/>
      <c r="CT57" s="131"/>
      <c r="CU57" s="131"/>
      <c r="CV57" s="131"/>
      <c r="CW57" s="131"/>
      <c r="CX57" s="131"/>
      <c r="CY57" s="131"/>
      <c r="CZ57" s="131"/>
      <c r="DA57" s="131"/>
      <c r="DB57" s="131"/>
      <c r="DC57" s="131"/>
      <c r="DD57" s="131"/>
      <c r="DE57" s="131"/>
      <c r="DF57" s="131"/>
      <c r="DG57" s="131"/>
      <c r="DH57" s="131"/>
      <c r="DI57" s="131"/>
      <c r="DJ57" s="131"/>
      <c r="DK57" s="131"/>
      <c r="DL57" s="131"/>
      <c r="DM57" s="131"/>
      <c r="DN57" s="131"/>
      <c r="DO57" s="131"/>
      <c r="DP57" s="131"/>
      <c r="DQ57" s="131"/>
      <c r="DR57" s="131"/>
      <c r="DS57" s="131"/>
      <c r="DT57" s="131"/>
      <c r="DU57" s="131"/>
      <c r="DV57" s="131"/>
      <c r="DW57" s="131"/>
      <c r="DX57" s="131"/>
      <c r="DY57" s="131"/>
      <c r="DZ57" s="131"/>
      <c r="EA57" s="131"/>
      <c r="EB57" s="131"/>
      <c r="EC57" s="131"/>
      <c r="ED57" s="131"/>
      <c r="EE57" s="131"/>
      <c r="EF57" s="131"/>
      <c r="EG57" s="131"/>
      <c r="EH57" s="131"/>
      <c r="EI57" s="131"/>
      <c r="EJ57" s="131"/>
      <c r="EK57" s="131"/>
      <c r="EL57" s="131"/>
      <c r="EM57" s="131"/>
      <c r="EN57" s="131"/>
      <c r="EO57" s="131"/>
      <c r="EP57" s="131"/>
      <c r="EQ57" s="131"/>
      <c r="ER57" s="131"/>
      <c r="ES57" s="131"/>
      <c r="ET57" s="131"/>
      <c r="EU57" s="131"/>
      <c r="EV57" s="131"/>
      <c r="EW57" s="131"/>
      <c r="EX57" s="131"/>
      <c r="EY57" s="131"/>
      <c r="EZ57" s="131"/>
      <c r="FA57" s="131"/>
      <c r="FB57" s="131"/>
      <c r="FC57" s="131"/>
      <c r="FD57" s="131"/>
      <c r="FE57" s="131"/>
      <c r="FF57" s="131"/>
      <c r="FG57" s="131"/>
      <c r="FH57" s="131"/>
    </row>
    <row r="58" spans="1:164" s="19" customFormat="1" x14ac:dyDescent="0.85">
      <c r="A58" s="129" t="s">
        <v>227</v>
      </c>
      <c r="B58" s="129" t="s">
        <v>222</v>
      </c>
      <c r="C58" s="129" t="s">
        <v>228</v>
      </c>
      <c r="D58" s="130" t="s">
        <v>224</v>
      </c>
      <c r="E58" s="131"/>
      <c r="F58" s="130" t="s">
        <v>224</v>
      </c>
      <c r="G58" s="131"/>
      <c r="H58" s="131">
        <f t="shared" si="88"/>
        <v>26000</v>
      </c>
      <c r="I58" s="131">
        <v>2000</v>
      </c>
      <c r="J58" s="131"/>
      <c r="K58" s="131"/>
      <c r="L58" s="131"/>
      <c r="M58" s="131"/>
      <c r="N58" s="131"/>
      <c r="O58" s="131"/>
      <c r="P58" s="131"/>
      <c r="Q58" s="131"/>
      <c r="R58" s="131"/>
      <c r="S58" s="131">
        <v>2000</v>
      </c>
      <c r="T58" s="131"/>
      <c r="U58" s="131"/>
      <c r="V58" s="131"/>
      <c r="W58" s="131"/>
      <c r="X58" s="131"/>
      <c r="Y58" s="131"/>
      <c r="Z58" s="131"/>
      <c r="AA58" s="131"/>
      <c r="AB58" s="131"/>
      <c r="AC58" s="131">
        <v>5000</v>
      </c>
      <c r="AD58" s="131"/>
      <c r="AE58" s="131"/>
      <c r="AF58" s="131"/>
      <c r="AG58" s="131"/>
      <c r="AH58" s="131"/>
      <c r="AI58" s="131"/>
      <c r="AJ58" s="131"/>
      <c r="AK58" s="131"/>
      <c r="AL58" s="131">
        <v>5000</v>
      </c>
      <c r="AM58" s="131"/>
      <c r="AN58" s="131"/>
      <c r="AO58" s="131"/>
      <c r="AP58" s="131"/>
      <c r="AQ58" s="131"/>
      <c r="AR58" s="131"/>
      <c r="AS58" s="131"/>
      <c r="AT58" s="131"/>
      <c r="AU58" s="131"/>
      <c r="AV58" s="131"/>
      <c r="AW58" s="131"/>
      <c r="AX58" s="131"/>
      <c r="AY58" s="131">
        <v>3000</v>
      </c>
      <c r="AZ58" s="131"/>
      <c r="BA58" s="131"/>
      <c r="BB58" s="131"/>
      <c r="BC58" s="131"/>
      <c r="BD58" s="131"/>
      <c r="BE58" s="131"/>
      <c r="BF58" s="131"/>
      <c r="BG58" s="131"/>
      <c r="BH58" s="131">
        <v>3000</v>
      </c>
      <c r="BI58" s="131"/>
      <c r="BJ58" s="131"/>
      <c r="BK58" s="131"/>
      <c r="BL58" s="131"/>
      <c r="BM58" s="131"/>
      <c r="BN58" s="131"/>
      <c r="BO58" s="131"/>
      <c r="BP58" s="131"/>
      <c r="BQ58" s="131"/>
      <c r="BR58" s="131">
        <v>2000</v>
      </c>
      <c r="BS58" s="131"/>
      <c r="BT58" s="131"/>
      <c r="BU58" s="131"/>
      <c r="BV58" s="131"/>
      <c r="BW58" s="131"/>
      <c r="BX58" s="131"/>
      <c r="BY58" s="131"/>
      <c r="BZ58" s="131"/>
      <c r="CA58" s="131">
        <v>2000</v>
      </c>
      <c r="CB58" s="131"/>
      <c r="CC58" s="131"/>
      <c r="CD58" s="131"/>
      <c r="CE58" s="131"/>
      <c r="CF58" s="131"/>
      <c r="CG58" s="131"/>
      <c r="CH58" s="131"/>
      <c r="CI58" s="131"/>
      <c r="CJ58" s="131"/>
      <c r="CK58" s="131">
        <v>2000</v>
      </c>
      <c r="CL58" s="131"/>
      <c r="CM58" s="131"/>
      <c r="CN58" s="131"/>
      <c r="CO58" s="131"/>
      <c r="CP58" s="131"/>
      <c r="CQ58" s="131"/>
      <c r="CR58" s="131"/>
      <c r="CS58" s="131"/>
      <c r="CT58" s="131"/>
      <c r="CU58" s="131"/>
      <c r="CV58" s="131"/>
      <c r="CW58" s="131"/>
      <c r="CX58" s="131"/>
      <c r="CY58" s="131"/>
      <c r="CZ58" s="131"/>
      <c r="DA58" s="131"/>
      <c r="DB58" s="131"/>
      <c r="DC58" s="131"/>
      <c r="DD58" s="131"/>
      <c r="DE58" s="131"/>
      <c r="DF58" s="131"/>
      <c r="DG58" s="131"/>
      <c r="DH58" s="131"/>
      <c r="DI58" s="131"/>
      <c r="DJ58" s="131"/>
      <c r="DK58" s="131"/>
      <c r="DL58" s="131"/>
      <c r="DM58" s="131"/>
      <c r="DN58" s="131"/>
      <c r="DO58" s="131"/>
      <c r="DP58" s="131"/>
      <c r="DQ58" s="131"/>
      <c r="DR58" s="131"/>
      <c r="DS58" s="131"/>
      <c r="DT58" s="131"/>
      <c r="DU58" s="131"/>
      <c r="DV58" s="131"/>
      <c r="DW58" s="131"/>
      <c r="DX58" s="131"/>
      <c r="DY58" s="131"/>
      <c r="DZ58" s="131"/>
      <c r="EA58" s="131"/>
      <c r="EB58" s="131"/>
      <c r="EC58" s="131"/>
      <c r="ED58" s="131"/>
      <c r="EE58" s="131"/>
      <c r="EF58" s="131"/>
      <c r="EG58" s="131"/>
      <c r="EH58" s="131"/>
      <c r="EI58" s="131"/>
      <c r="EJ58" s="131"/>
      <c r="EK58" s="131"/>
      <c r="EL58" s="131"/>
      <c r="EM58" s="131"/>
      <c r="EN58" s="131"/>
      <c r="EO58" s="131"/>
      <c r="EP58" s="131"/>
      <c r="EQ58" s="131"/>
      <c r="ER58" s="131"/>
      <c r="ES58" s="131"/>
      <c r="ET58" s="131"/>
      <c r="EU58" s="131"/>
      <c r="EV58" s="131"/>
      <c r="EW58" s="131"/>
      <c r="EX58" s="131"/>
      <c r="EY58" s="131"/>
      <c r="EZ58" s="131"/>
      <c r="FA58" s="131"/>
      <c r="FB58" s="131"/>
      <c r="FC58" s="131"/>
      <c r="FD58" s="131"/>
      <c r="FE58" s="131"/>
      <c r="FF58" s="131"/>
      <c r="FG58" s="131"/>
      <c r="FH58" s="131"/>
    </row>
    <row r="59" spans="1:164" s="19" customFormat="1" x14ac:dyDescent="0.85">
      <c r="A59" s="129" t="s">
        <v>229</v>
      </c>
      <c r="B59" s="129" t="s">
        <v>204</v>
      </c>
      <c r="C59" s="129" t="s">
        <v>230</v>
      </c>
      <c r="D59" s="130" t="s">
        <v>224</v>
      </c>
      <c r="E59" s="131"/>
      <c r="F59" s="130" t="s">
        <v>224</v>
      </c>
      <c r="G59" s="131"/>
      <c r="H59" s="131">
        <f t="shared" si="88"/>
        <v>105000</v>
      </c>
      <c r="I59" s="131">
        <v>10000</v>
      </c>
      <c r="J59" s="131"/>
      <c r="K59" s="131"/>
      <c r="L59" s="131"/>
      <c r="M59" s="131"/>
      <c r="N59" s="131"/>
      <c r="O59" s="131"/>
      <c r="P59" s="131"/>
      <c r="Q59" s="131"/>
      <c r="R59" s="131"/>
      <c r="S59" s="131">
        <v>5000</v>
      </c>
      <c r="T59" s="131"/>
      <c r="U59" s="131"/>
      <c r="V59" s="131"/>
      <c r="W59" s="131"/>
      <c r="X59" s="131"/>
      <c r="Y59" s="131"/>
      <c r="Z59" s="131"/>
      <c r="AA59" s="131"/>
      <c r="AB59" s="131"/>
      <c r="AC59" s="131">
        <v>20000</v>
      </c>
      <c r="AD59" s="131"/>
      <c r="AE59" s="131"/>
      <c r="AF59" s="131"/>
      <c r="AG59" s="131"/>
      <c r="AH59" s="131"/>
      <c r="AI59" s="131"/>
      <c r="AJ59" s="131"/>
      <c r="AK59" s="131"/>
      <c r="AL59" s="131">
        <v>20000</v>
      </c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1"/>
      <c r="AY59" s="131">
        <v>15000</v>
      </c>
      <c r="AZ59" s="131"/>
      <c r="BA59" s="131"/>
      <c r="BB59" s="131"/>
      <c r="BC59" s="131"/>
      <c r="BD59" s="131"/>
      <c r="BE59" s="131"/>
      <c r="BF59" s="131"/>
      <c r="BG59" s="131"/>
      <c r="BH59" s="131">
        <v>15000</v>
      </c>
      <c r="BI59" s="131"/>
      <c r="BJ59" s="131"/>
      <c r="BK59" s="131"/>
      <c r="BL59" s="131"/>
      <c r="BM59" s="131"/>
      <c r="BN59" s="131"/>
      <c r="BO59" s="131"/>
      <c r="BP59" s="131"/>
      <c r="BQ59" s="131"/>
      <c r="BR59" s="131">
        <v>10000</v>
      </c>
      <c r="BS59" s="131"/>
      <c r="BT59" s="131"/>
      <c r="BU59" s="131"/>
      <c r="BV59" s="131"/>
      <c r="BW59" s="131"/>
      <c r="BX59" s="131"/>
      <c r="BY59" s="131"/>
      <c r="BZ59" s="131"/>
      <c r="CA59" s="131">
        <v>5000</v>
      </c>
      <c r="CB59" s="131"/>
      <c r="CC59" s="131"/>
      <c r="CD59" s="131"/>
      <c r="CE59" s="131"/>
      <c r="CF59" s="131"/>
      <c r="CG59" s="131"/>
      <c r="CH59" s="131"/>
      <c r="CI59" s="131"/>
      <c r="CJ59" s="131"/>
      <c r="CK59" s="131">
        <v>5000</v>
      </c>
      <c r="CL59" s="131"/>
      <c r="CM59" s="131"/>
      <c r="CN59" s="131"/>
      <c r="CO59" s="131"/>
      <c r="CP59" s="131"/>
      <c r="CQ59" s="131"/>
      <c r="CR59" s="131"/>
      <c r="CS59" s="131"/>
      <c r="CT59" s="131"/>
      <c r="CU59" s="131"/>
      <c r="CV59" s="131"/>
      <c r="CW59" s="131"/>
      <c r="CX59" s="131"/>
      <c r="CY59" s="131"/>
      <c r="CZ59" s="131"/>
      <c r="DA59" s="131"/>
      <c r="DB59" s="131"/>
      <c r="DC59" s="131"/>
      <c r="DD59" s="131"/>
      <c r="DE59" s="131"/>
      <c r="DF59" s="131"/>
      <c r="DG59" s="131"/>
      <c r="DH59" s="131"/>
      <c r="DI59" s="131"/>
      <c r="DJ59" s="131"/>
      <c r="DK59" s="131"/>
      <c r="DL59" s="131"/>
      <c r="DM59" s="131"/>
      <c r="DN59" s="131"/>
      <c r="DO59" s="131"/>
      <c r="DP59" s="131"/>
      <c r="DQ59" s="131"/>
      <c r="DR59" s="131"/>
      <c r="DS59" s="131"/>
      <c r="DT59" s="131"/>
      <c r="DU59" s="131"/>
      <c r="DV59" s="131"/>
      <c r="DW59" s="131"/>
      <c r="DX59" s="131"/>
      <c r="DY59" s="131"/>
      <c r="DZ59" s="131"/>
      <c r="EA59" s="131"/>
      <c r="EB59" s="131"/>
      <c r="EC59" s="131"/>
      <c r="ED59" s="131"/>
      <c r="EE59" s="131"/>
      <c r="EF59" s="131"/>
      <c r="EG59" s="131"/>
      <c r="EH59" s="131"/>
      <c r="EI59" s="131"/>
      <c r="EJ59" s="131"/>
      <c r="EK59" s="131"/>
      <c r="EL59" s="131"/>
      <c r="EM59" s="131"/>
      <c r="EN59" s="131"/>
      <c r="EO59" s="131"/>
      <c r="EP59" s="131"/>
      <c r="EQ59" s="131"/>
      <c r="ER59" s="131"/>
      <c r="ES59" s="131"/>
      <c r="ET59" s="131"/>
      <c r="EU59" s="131"/>
      <c r="EV59" s="131"/>
      <c r="EW59" s="131"/>
      <c r="EX59" s="131"/>
      <c r="EY59" s="131"/>
      <c r="EZ59" s="131"/>
      <c r="FA59" s="131"/>
      <c r="FB59" s="131"/>
      <c r="FC59" s="131"/>
      <c r="FD59" s="131"/>
      <c r="FE59" s="131"/>
      <c r="FF59" s="131"/>
      <c r="FG59" s="131"/>
      <c r="FH59" s="131"/>
    </row>
    <row r="60" spans="1:164" s="19" customFormat="1" x14ac:dyDescent="0.85">
      <c r="A60" s="129" t="s">
        <v>231</v>
      </c>
      <c r="B60" s="129" t="s">
        <v>206</v>
      </c>
      <c r="C60" s="129" t="s">
        <v>232</v>
      </c>
      <c r="D60" s="130" t="s">
        <v>224</v>
      </c>
      <c r="E60" s="131"/>
      <c r="F60" s="130" t="s">
        <v>224</v>
      </c>
      <c r="G60" s="131"/>
      <c r="H60" s="131">
        <f t="shared" si="88"/>
        <v>300000</v>
      </c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131"/>
      <c r="BM60" s="131"/>
      <c r="BN60" s="131"/>
      <c r="BO60" s="131"/>
      <c r="BP60" s="131"/>
      <c r="BQ60" s="131"/>
      <c r="BR60" s="131"/>
      <c r="BS60" s="131"/>
      <c r="BT60" s="131"/>
      <c r="BU60" s="131"/>
      <c r="BV60" s="131"/>
      <c r="BW60" s="131"/>
      <c r="BX60" s="131"/>
      <c r="BY60" s="131"/>
      <c r="BZ60" s="131"/>
      <c r="CA60" s="131"/>
      <c r="CB60" s="131"/>
      <c r="CC60" s="131"/>
      <c r="CD60" s="131"/>
      <c r="CE60" s="131"/>
      <c r="CF60" s="131"/>
      <c r="CG60" s="131"/>
      <c r="CH60" s="131"/>
      <c r="CI60" s="131"/>
      <c r="CJ60" s="131"/>
      <c r="CK60" s="131"/>
      <c r="CL60" s="131"/>
      <c r="CM60" s="131"/>
      <c r="CN60" s="131"/>
      <c r="CO60" s="131"/>
      <c r="CP60" s="131"/>
      <c r="CQ60" s="131">
        <f>600*500</f>
        <v>300000</v>
      </c>
      <c r="CR60" s="131"/>
      <c r="CS60" s="131"/>
      <c r="CT60" s="131"/>
      <c r="CU60" s="131"/>
      <c r="CV60" s="131"/>
      <c r="CW60" s="131"/>
      <c r="CX60" s="131"/>
      <c r="CY60" s="131"/>
      <c r="CZ60" s="131"/>
      <c r="DA60" s="131"/>
      <c r="DB60" s="131"/>
      <c r="DC60" s="131"/>
      <c r="DD60" s="131"/>
      <c r="DE60" s="131"/>
      <c r="DF60" s="131"/>
      <c r="DG60" s="131"/>
      <c r="DH60" s="131"/>
      <c r="DI60" s="131"/>
      <c r="DJ60" s="131"/>
      <c r="DK60" s="131"/>
      <c r="DL60" s="131"/>
      <c r="DM60" s="131"/>
      <c r="DN60" s="131"/>
      <c r="DO60" s="131"/>
      <c r="DP60" s="131"/>
      <c r="DQ60" s="131"/>
      <c r="DR60" s="131"/>
      <c r="DS60" s="131"/>
      <c r="DT60" s="131"/>
      <c r="DU60" s="131"/>
      <c r="DV60" s="131"/>
      <c r="DW60" s="131"/>
      <c r="DX60" s="131"/>
      <c r="DY60" s="131"/>
      <c r="DZ60" s="131"/>
      <c r="EA60" s="131"/>
      <c r="EB60" s="131"/>
      <c r="EC60" s="131"/>
      <c r="ED60" s="131"/>
      <c r="EE60" s="131"/>
      <c r="EF60" s="131"/>
      <c r="EG60" s="131"/>
      <c r="EH60" s="131"/>
      <c r="EI60" s="131"/>
      <c r="EJ60" s="131"/>
      <c r="EK60" s="131"/>
      <c r="EL60" s="131"/>
      <c r="EM60" s="131"/>
      <c r="EN60" s="131"/>
      <c r="EO60" s="131"/>
      <c r="EP60" s="131"/>
      <c r="EQ60" s="131"/>
      <c r="ER60" s="131"/>
      <c r="ES60" s="131"/>
      <c r="ET60" s="131"/>
      <c r="EU60" s="131"/>
      <c r="EV60" s="131"/>
      <c r="EW60" s="131"/>
      <c r="EX60" s="131"/>
      <c r="EY60" s="131"/>
      <c r="EZ60" s="131"/>
      <c r="FA60" s="131"/>
      <c r="FB60" s="131"/>
      <c r="FC60" s="131"/>
      <c r="FD60" s="131"/>
      <c r="FE60" s="131"/>
      <c r="FF60" s="131"/>
      <c r="FG60" s="131"/>
      <c r="FH60" s="131"/>
    </row>
    <row r="61" spans="1:164" s="19" customFormat="1" x14ac:dyDescent="0.85">
      <c r="A61" s="129" t="s">
        <v>233</v>
      </c>
      <c r="B61" s="129" t="s">
        <v>206</v>
      </c>
      <c r="C61" s="129" t="s">
        <v>234</v>
      </c>
      <c r="D61" s="130" t="s">
        <v>224</v>
      </c>
      <c r="E61" s="131"/>
      <c r="F61" s="130" t="s">
        <v>224</v>
      </c>
      <c r="G61" s="131"/>
      <c r="H61" s="131">
        <f t="shared" si="88"/>
        <v>200000</v>
      </c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1"/>
      <c r="AC61" s="131"/>
      <c r="AD61" s="131"/>
      <c r="AE61" s="131"/>
      <c r="AF61" s="131"/>
      <c r="AG61" s="131"/>
      <c r="AH61" s="131"/>
      <c r="AI61" s="131"/>
      <c r="AJ61" s="131"/>
      <c r="AK61" s="131"/>
      <c r="AL61" s="131"/>
      <c r="AM61" s="131"/>
      <c r="AN61" s="131"/>
      <c r="AO61" s="131"/>
      <c r="AP61" s="131"/>
      <c r="AQ61" s="131"/>
      <c r="AR61" s="131"/>
      <c r="AS61" s="131"/>
      <c r="AT61" s="131"/>
      <c r="AU61" s="131"/>
      <c r="AV61" s="131"/>
      <c r="AW61" s="131"/>
      <c r="AX61" s="131"/>
      <c r="AY61" s="131"/>
      <c r="AZ61" s="131"/>
      <c r="BA61" s="131"/>
      <c r="BB61" s="131"/>
      <c r="BC61" s="131"/>
      <c r="BD61" s="131"/>
      <c r="BE61" s="131"/>
      <c r="BF61" s="131"/>
      <c r="BG61" s="131"/>
      <c r="BH61" s="131"/>
      <c r="BI61" s="131"/>
      <c r="BJ61" s="131"/>
      <c r="BK61" s="131"/>
      <c r="BL61" s="131"/>
      <c r="BM61" s="131"/>
      <c r="BN61" s="131"/>
      <c r="BO61" s="131"/>
      <c r="BP61" s="131"/>
      <c r="BQ61" s="131"/>
      <c r="BR61" s="131"/>
      <c r="BS61" s="131"/>
      <c r="BT61" s="131"/>
      <c r="BU61" s="131"/>
      <c r="BV61" s="131"/>
      <c r="BW61" s="131"/>
      <c r="BX61" s="131"/>
      <c r="BY61" s="131"/>
      <c r="BZ61" s="131"/>
      <c r="CA61" s="131"/>
      <c r="CB61" s="131"/>
      <c r="CC61" s="131"/>
      <c r="CD61" s="131"/>
      <c r="CE61" s="131"/>
      <c r="CF61" s="131"/>
      <c r="CG61" s="131"/>
      <c r="CH61" s="131"/>
      <c r="CI61" s="131"/>
      <c r="CJ61" s="131"/>
      <c r="CK61" s="131"/>
      <c r="CL61" s="131"/>
      <c r="CM61" s="131"/>
      <c r="CN61" s="131"/>
      <c r="CO61" s="131"/>
      <c r="CP61" s="131"/>
      <c r="CQ61" s="131">
        <f>200*1000</f>
        <v>200000</v>
      </c>
      <c r="CR61" s="131"/>
      <c r="CS61" s="131"/>
      <c r="CT61" s="131"/>
      <c r="CU61" s="131"/>
      <c r="CV61" s="131"/>
      <c r="CW61" s="131"/>
      <c r="CX61" s="131"/>
      <c r="CY61" s="131"/>
      <c r="CZ61" s="131"/>
      <c r="DA61" s="131"/>
      <c r="DB61" s="131"/>
      <c r="DC61" s="131"/>
      <c r="DD61" s="131"/>
      <c r="DE61" s="131"/>
      <c r="DF61" s="131"/>
      <c r="DG61" s="131"/>
      <c r="DH61" s="131"/>
      <c r="DI61" s="131"/>
      <c r="DJ61" s="131"/>
      <c r="DK61" s="131"/>
      <c r="DL61" s="131"/>
      <c r="DM61" s="131"/>
      <c r="DN61" s="131"/>
      <c r="DO61" s="131"/>
      <c r="DP61" s="131"/>
      <c r="DQ61" s="131"/>
      <c r="DR61" s="131"/>
      <c r="DS61" s="131"/>
      <c r="DT61" s="131"/>
      <c r="DU61" s="131"/>
      <c r="DV61" s="131"/>
      <c r="DW61" s="131"/>
      <c r="DX61" s="131"/>
      <c r="DY61" s="131"/>
      <c r="DZ61" s="131"/>
      <c r="EA61" s="131"/>
      <c r="EB61" s="131"/>
      <c r="EC61" s="131"/>
      <c r="ED61" s="131"/>
      <c r="EE61" s="131"/>
      <c r="EF61" s="131"/>
      <c r="EG61" s="131"/>
      <c r="EH61" s="131"/>
      <c r="EI61" s="131"/>
      <c r="EJ61" s="131"/>
      <c r="EK61" s="131"/>
      <c r="EL61" s="131"/>
      <c r="EM61" s="131"/>
      <c r="EN61" s="131"/>
      <c r="EO61" s="131"/>
      <c r="EP61" s="131"/>
      <c r="EQ61" s="131"/>
      <c r="ER61" s="131"/>
      <c r="ES61" s="131"/>
      <c r="ET61" s="131"/>
      <c r="EU61" s="131"/>
      <c r="EV61" s="131"/>
      <c r="EW61" s="131"/>
      <c r="EX61" s="131"/>
      <c r="EY61" s="131"/>
      <c r="EZ61" s="131"/>
      <c r="FA61" s="131"/>
      <c r="FB61" s="131"/>
      <c r="FC61" s="131"/>
      <c r="FD61" s="131"/>
      <c r="FE61" s="131"/>
      <c r="FF61" s="131"/>
      <c r="FG61" s="131"/>
      <c r="FH61" s="131"/>
    </row>
    <row r="62" spans="1:164" s="19" customFormat="1" x14ac:dyDescent="0.85">
      <c r="A62" s="129" t="s">
        <v>235</v>
      </c>
      <c r="B62" s="129" t="s">
        <v>206</v>
      </c>
      <c r="C62" s="129" t="s">
        <v>236</v>
      </c>
      <c r="D62" s="130" t="s">
        <v>224</v>
      </c>
      <c r="E62" s="131"/>
      <c r="F62" s="130" t="s">
        <v>224</v>
      </c>
      <c r="G62" s="131"/>
      <c r="H62" s="131">
        <f t="shared" si="88"/>
        <v>200000</v>
      </c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1"/>
      <c r="AC62" s="131"/>
      <c r="AD62" s="131"/>
      <c r="AE62" s="131"/>
      <c r="AF62" s="131"/>
      <c r="AG62" s="131"/>
      <c r="AH62" s="131"/>
      <c r="AI62" s="131"/>
      <c r="AJ62" s="131"/>
      <c r="AK62" s="131"/>
      <c r="AL62" s="131"/>
      <c r="AM62" s="131"/>
      <c r="AN62" s="131"/>
      <c r="AO62" s="131"/>
      <c r="AP62" s="131"/>
      <c r="AQ62" s="131"/>
      <c r="AR62" s="131"/>
      <c r="AS62" s="131"/>
      <c r="AT62" s="131"/>
      <c r="AU62" s="131"/>
      <c r="AV62" s="131"/>
      <c r="AW62" s="131"/>
      <c r="AX62" s="131"/>
      <c r="AY62" s="131"/>
      <c r="AZ62" s="131"/>
      <c r="BA62" s="131"/>
      <c r="BB62" s="131"/>
      <c r="BC62" s="131"/>
      <c r="BD62" s="131"/>
      <c r="BE62" s="131"/>
      <c r="BF62" s="131"/>
      <c r="BG62" s="131"/>
      <c r="BH62" s="131"/>
      <c r="BI62" s="131"/>
      <c r="BJ62" s="131"/>
      <c r="BK62" s="131"/>
      <c r="BL62" s="131"/>
      <c r="BM62" s="131"/>
      <c r="BN62" s="131"/>
      <c r="BO62" s="131"/>
      <c r="BP62" s="131"/>
      <c r="BQ62" s="131"/>
      <c r="BR62" s="131"/>
      <c r="BS62" s="131"/>
      <c r="BT62" s="131"/>
      <c r="BU62" s="131"/>
      <c r="BV62" s="131"/>
      <c r="BW62" s="131"/>
      <c r="BX62" s="131"/>
      <c r="BY62" s="131"/>
      <c r="BZ62" s="131"/>
      <c r="CA62" s="131"/>
      <c r="CB62" s="131"/>
      <c r="CC62" s="131"/>
      <c r="CD62" s="131"/>
      <c r="CE62" s="131"/>
      <c r="CF62" s="131"/>
      <c r="CG62" s="131"/>
      <c r="CH62" s="131"/>
      <c r="CI62" s="131"/>
      <c r="CJ62" s="131"/>
      <c r="CK62" s="131"/>
      <c r="CL62" s="131"/>
      <c r="CM62" s="131"/>
      <c r="CN62" s="131"/>
      <c r="CO62" s="131"/>
      <c r="CP62" s="131"/>
      <c r="CQ62" s="131">
        <f>1000*200</f>
        <v>200000</v>
      </c>
      <c r="CR62" s="131"/>
      <c r="CS62" s="131"/>
      <c r="CT62" s="131"/>
      <c r="CU62" s="131"/>
      <c r="CV62" s="131"/>
      <c r="CW62" s="131"/>
      <c r="CX62" s="131"/>
      <c r="CY62" s="131"/>
      <c r="CZ62" s="131"/>
      <c r="DA62" s="131"/>
      <c r="DB62" s="131"/>
      <c r="DC62" s="131"/>
      <c r="DD62" s="131"/>
      <c r="DE62" s="131"/>
      <c r="DF62" s="131"/>
      <c r="DG62" s="131"/>
      <c r="DH62" s="131"/>
      <c r="DI62" s="131"/>
      <c r="DJ62" s="131"/>
      <c r="DK62" s="131"/>
      <c r="DL62" s="131"/>
      <c r="DM62" s="131"/>
      <c r="DN62" s="131"/>
      <c r="DO62" s="131"/>
      <c r="DP62" s="131"/>
      <c r="DQ62" s="131"/>
      <c r="DR62" s="131"/>
      <c r="DS62" s="131"/>
      <c r="DT62" s="131"/>
      <c r="DU62" s="131"/>
      <c r="DV62" s="131"/>
      <c r="DW62" s="131"/>
      <c r="DX62" s="131"/>
      <c r="DY62" s="131"/>
      <c r="DZ62" s="131"/>
      <c r="EA62" s="131"/>
      <c r="EB62" s="131"/>
      <c r="EC62" s="131"/>
      <c r="ED62" s="131"/>
      <c r="EE62" s="131"/>
      <c r="EF62" s="131"/>
      <c r="EG62" s="131"/>
      <c r="EH62" s="131"/>
      <c r="EI62" s="131"/>
      <c r="EJ62" s="131"/>
      <c r="EK62" s="131"/>
      <c r="EL62" s="131"/>
      <c r="EM62" s="131"/>
      <c r="EN62" s="131"/>
      <c r="EO62" s="131"/>
      <c r="EP62" s="131"/>
      <c r="EQ62" s="131"/>
      <c r="ER62" s="131"/>
      <c r="ES62" s="131"/>
      <c r="ET62" s="131"/>
      <c r="EU62" s="131"/>
      <c r="EV62" s="131"/>
      <c r="EW62" s="131"/>
      <c r="EX62" s="131"/>
      <c r="EY62" s="131"/>
      <c r="EZ62" s="131"/>
      <c r="FA62" s="131"/>
      <c r="FB62" s="131"/>
      <c r="FC62" s="131"/>
      <c r="FD62" s="131"/>
      <c r="FE62" s="131"/>
      <c r="FF62" s="131"/>
      <c r="FG62" s="131"/>
      <c r="FH62" s="131"/>
    </row>
    <row r="63" spans="1:164" s="19" customFormat="1" x14ac:dyDescent="0.85">
      <c r="A63" s="129" t="s">
        <v>237</v>
      </c>
      <c r="B63" s="129" t="s">
        <v>206</v>
      </c>
      <c r="C63" s="129" t="s">
        <v>238</v>
      </c>
      <c r="D63" s="130" t="s">
        <v>224</v>
      </c>
      <c r="E63" s="131"/>
      <c r="F63" s="130" t="s">
        <v>224</v>
      </c>
      <c r="G63" s="131"/>
      <c r="H63" s="131">
        <f t="shared" si="88"/>
        <v>650000</v>
      </c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1"/>
      <c r="X63" s="131"/>
      <c r="Y63" s="131"/>
      <c r="Z63" s="131"/>
      <c r="AA63" s="131"/>
      <c r="AB63" s="131"/>
      <c r="AC63" s="131"/>
      <c r="AD63" s="131"/>
      <c r="AE63" s="131"/>
      <c r="AF63" s="131"/>
      <c r="AG63" s="131"/>
      <c r="AH63" s="131"/>
      <c r="AI63" s="131"/>
      <c r="AJ63" s="131"/>
      <c r="AK63" s="131"/>
      <c r="AL63" s="131"/>
      <c r="AM63" s="131"/>
      <c r="AN63" s="131"/>
      <c r="AO63" s="131"/>
      <c r="AP63" s="131"/>
      <c r="AQ63" s="131"/>
      <c r="AR63" s="131"/>
      <c r="AS63" s="131"/>
      <c r="AT63" s="131"/>
      <c r="AU63" s="131"/>
      <c r="AV63" s="131"/>
      <c r="AW63" s="131"/>
      <c r="AX63" s="131"/>
      <c r="AY63" s="131"/>
      <c r="AZ63" s="131"/>
      <c r="BA63" s="131"/>
      <c r="BB63" s="131"/>
      <c r="BC63" s="131"/>
      <c r="BD63" s="131"/>
      <c r="BE63" s="131"/>
      <c r="BF63" s="131"/>
      <c r="BG63" s="131"/>
      <c r="BH63" s="131"/>
      <c r="BI63" s="131"/>
      <c r="BJ63" s="131"/>
      <c r="BK63" s="131"/>
      <c r="BL63" s="131"/>
      <c r="BM63" s="131"/>
      <c r="BN63" s="131"/>
      <c r="BO63" s="131"/>
      <c r="BP63" s="131"/>
      <c r="BQ63" s="131"/>
      <c r="BR63" s="131"/>
      <c r="BS63" s="131"/>
      <c r="BT63" s="131"/>
      <c r="BU63" s="131"/>
      <c r="BV63" s="131"/>
      <c r="BW63" s="131"/>
      <c r="BX63" s="131"/>
      <c r="BY63" s="131"/>
      <c r="BZ63" s="131"/>
      <c r="CA63" s="131"/>
      <c r="CB63" s="131"/>
      <c r="CC63" s="131"/>
      <c r="CD63" s="131"/>
      <c r="CE63" s="131"/>
      <c r="CF63" s="131"/>
      <c r="CG63" s="131"/>
      <c r="CH63" s="131"/>
      <c r="CI63" s="131"/>
      <c r="CJ63" s="131"/>
      <c r="CK63" s="131"/>
      <c r="CL63" s="131"/>
      <c r="CM63" s="131"/>
      <c r="CN63" s="131"/>
      <c r="CO63" s="131"/>
      <c r="CP63" s="131"/>
      <c r="CQ63" s="131">
        <f>5070*10</f>
        <v>50700</v>
      </c>
      <c r="CR63" s="131"/>
      <c r="CS63" s="131"/>
      <c r="CT63" s="131">
        <f>1840*10</f>
        <v>18400</v>
      </c>
      <c r="CU63" s="131">
        <f>12320*10</f>
        <v>123200</v>
      </c>
      <c r="CV63" s="131">
        <f>6830*10</f>
        <v>68300</v>
      </c>
      <c r="CW63" s="131">
        <f>2310*10</f>
        <v>23100</v>
      </c>
      <c r="CX63" s="131">
        <f>6820*10</f>
        <v>68200</v>
      </c>
      <c r="CY63" s="131">
        <f>13470*10</f>
        <v>134700</v>
      </c>
      <c r="CZ63" s="131">
        <f>6450*10</f>
        <v>64500</v>
      </c>
      <c r="DA63" s="131">
        <f>9890*10</f>
        <v>98900</v>
      </c>
      <c r="DB63" s="131"/>
      <c r="DC63" s="131"/>
      <c r="DD63" s="131"/>
      <c r="DE63" s="131"/>
      <c r="DF63" s="131"/>
      <c r="DG63" s="131"/>
      <c r="DH63" s="131"/>
      <c r="DI63" s="131"/>
      <c r="DJ63" s="131"/>
      <c r="DK63" s="131"/>
      <c r="DL63" s="131"/>
      <c r="DM63" s="131"/>
      <c r="DN63" s="131"/>
      <c r="DO63" s="131"/>
      <c r="DP63" s="131"/>
      <c r="DQ63" s="131"/>
      <c r="DR63" s="131"/>
      <c r="DS63" s="131"/>
      <c r="DT63" s="131"/>
      <c r="DU63" s="131"/>
      <c r="DV63" s="131"/>
      <c r="DW63" s="131"/>
      <c r="DX63" s="131"/>
      <c r="DY63" s="131"/>
      <c r="DZ63" s="131"/>
      <c r="EA63" s="131"/>
      <c r="EB63" s="131"/>
      <c r="EC63" s="131"/>
      <c r="ED63" s="131"/>
      <c r="EE63" s="131"/>
      <c r="EF63" s="131"/>
      <c r="EG63" s="131"/>
      <c r="EH63" s="131"/>
      <c r="EI63" s="131"/>
      <c r="EJ63" s="131"/>
      <c r="EK63" s="131"/>
      <c r="EL63" s="131"/>
      <c r="EM63" s="131"/>
      <c r="EN63" s="131"/>
      <c r="EO63" s="131"/>
      <c r="EP63" s="131"/>
      <c r="EQ63" s="131"/>
      <c r="ER63" s="131"/>
      <c r="ES63" s="131"/>
      <c r="ET63" s="131"/>
      <c r="EU63" s="131"/>
      <c r="EV63" s="131"/>
      <c r="EW63" s="131"/>
      <c r="EX63" s="131"/>
      <c r="EY63" s="131"/>
      <c r="EZ63" s="131"/>
      <c r="FA63" s="131"/>
      <c r="FB63" s="131"/>
      <c r="FC63" s="131"/>
      <c r="FD63" s="131"/>
      <c r="FE63" s="131"/>
      <c r="FF63" s="131"/>
      <c r="FG63" s="131"/>
      <c r="FH63" s="131"/>
    </row>
    <row r="64" spans="1:164" s="19" customFormat="1" x14ac:dyDescent="0.85">
      <c r="A64" s="129" t="s">
        <v>239</v>
      </c>
      <c r="B64" s="129" t="s">
        <v>240</v>
      </c>
      <c r="C64" s="129" t="s">
        <v>241</v>
      </c>
      <c r="D64" s="130" t="s">
        <v>224</v>
      </c>
      <c r="E64" s="131"/>
      <c r="F64" s="130" t="s">
        <v>224</v>
      </c>
      <c r="G64" s="131"/>
      <c r="H64" s="131">
        <f t="shared" si="88"/>
        <v>1607000</v>
      </c>
      <c r="I64" s="131">
        <v>52400</v>
      </c>
      <c r="J64" s="131"/>
      <c r="K64" s="131"/>
      <c r="L64" s="131"/>
      <c r="M64" s="131"/>
      <c r="N64" s="131"/>
      <c r="O64" s="131"/>
      <c r="P64" s="131"/>
      <c r="Q64" s="131"/>
      <c r="R64" s="131"/>
      <c r="S64" s="131">
        <v>42500</v>
      </c>
      <c r="T64" s="131"/>
      <c r="U64" s="131"/>
      <c r="V64" s="131"/>
      <c r="W64" s="131"/>
      <c r="X64" s="131"/>
      <c r="Y64" s="131"/>
      <c r="Z64" s="131"/>
      <c r="AA64" s="131"/>
      <c r="AB64" s="131"/>
      <c r="AC64" s="131">
        <v>546600</v>
      </c>
      <c r="AD64" s="131"/>
      <c r="AE64" s="131"/>
      <c r="AF64" s="131"/>
      <c r="AG64" s="131"/>
      <c r="AH64" s="131"/>
      <c r="AI64" s="131"/>
      <c r="AJ64" s="131"/>
      <c r="AK64" s="131"/>
      <c r="AL64" s="131">
        <v>437900</v>
      </c>
      <c r="AM64" s="131"/>
      <c r="AN64" s="131"/>
      <c r="AO64" s="131"/>
      <c r="AP64" s="131"/>
      <c r="AQ64" s="131"/>
      <c r="AR64" s="131"/>
      <c r="AS64" s="131"/>
      <c r="AT64" s="131"/>
      <c r="AU64" s="131"/>
      <c r="AV64" s="131"/>
      <c r="AW64" s="131"/>
      <c r="AX64" s="131"/>
      <c r="AY64" s="131">
        <v>164500</v>
      </c>
      <c r="AZ64" s="131"/>
      <c r="BA64" s="131"/>
      <c r="BB64" s="131"/>
      <c r="BC64" s="131"/>
      <c r="BD64" s="131"/>
      <c r="BE64" s="131"/>
      <c r="BF64" s="131"/>
      <c r="BG64" s="131"/>
      <c r="BH64" s="131">
        <v>186800</v>
      </c>
      <c r="BI64" s="131"/>
      <c r="BJ64" s="131"/>
      <c r="BK64" s="131"/>
      <c r="BL64" s="131"/>
      <c r="BM64" s="131"/>
      <c r="BN64" s="131"/>
      <c r="BO64" s="131"/>
      <c r="BP64" s="131"/>
      <c r="BQ64" s="131"/>
      <c r="BR64" s="131">
        <v>106500</v>
      </c>
      <c r="BS64" s="131"/>
      <c r="BT64" s="131"/>
      <c r="BU64" s="131"/>
      <c r="BV64" s="131"/>
      <c r="BW64" s="131"/>
      <c r="BX64" s="131"/>
      <c r="BY64" s="131"/>
      <c r="BZ64" s="131"/>
      <c r="CA64" s="131">
        <v>40900</v>
      </c>
      <c r="CB64" s="131"/>
      <c r="CC64" s="131"/>
      <c r="CD64" s="131"/>
      <c r="CE64" s="131"/>
      <c r="CF64" s="131"/>
      <c r="CG64" s="131"/>
      <c r="CH64" s="131"/>
      <c r="CI64" s="131"/>
      <c r="CJ64" s="131"/>
      <c r="CK64" s="131">
        <v>28900</v>
      </c>
      <c r="CL64" s="131"/>
      <c r="CM64" s="131"/>
      <c r="CN64" s="131"/>
      <c r="CO64" s="131"/>
      <c r="CP64" s="131"/>
      <c r="CQ64" s="131"/>
      <c r="CR64" s="131"/>
      <c r="CS64" s="131"/>
      <c r="CT64" s="131"/>
      <c r="CU64" s="131"/>
      <c r="CV64" s="131"/>
      <c r="CW64" s="131"/>
      <c r="CX64" s="131"/>
      <c r="CY64" s="131"/>
      <c r="CZ64" s="131"/>
      <c r="DA64" s="131"/>
      <c r="DB64" s="131"/>
      <c r="DC64" s="131"/>
      <c r="DD64" s="131"/>
      <c r="DE64" s="131"/>
      <c r="DF64" s="131"/>
      <c r="DG64" s="131"/>
      <c r="DH64" s="131"/>
      <c r="DI64" s="131"/>
      <c r="DJ64" s="131"/>
      <c r="DK64" s="131"/>
      <c r="DL64" s="131"/>
      <c r="DM64" s="131"/>
      <c r="DN64" s="131"/>
      <c r="DO64" s="131"/>
      <c r="DP64" s="131"/>
      <c r="DQ64" s="131"/>
      <c r="DR64" s="131"/>
      <c r="DS64" s="131"/>
      <c r="DT64" s="131"/>
      <c r="DU64" s="131"/>
      <c r="DV64" s="131"/>
      <c r="DW64" s="131"/>
      <c r="DX64" s="131"/>
      <c r="DY64" s="131"/>
      <c r="DZ64" s="131"/>
      <c r="EA64" s="131"/>
      <c r="EB64" s="131"/>
      <c r="EC64" s="131"/>
      <c r="ED64" s="131"/>
      <c r="EE64" s="131"/>
      <c r="EF64" s="131"/>
      <c r="EG64" s="131"/>
      <c r="EH64" s="131"/>
      <c r="EI64" s="131"/>
      <c r="EJ64" s="131"/>
      <c r="EK64" s="131"/>
      <c r="EL64" s="131"/>
      <c r="EM64" s="131"/>
      <c r="EN64" s="131"/>
      <c r="EO64" s="131"/>
      <c r="EP64" s="131"/>
      <c r="EQ64" s="131"/>
      <c r="ER64" s="131"/>
      <c r="ES64" s="131"/>
      <c r="ET64" s="131"/>
      <c r="EU64" s="131"/>
      <c r="EV64" s="131"/>
      <c r="EW64" s="131"/>
      <c r="EX64" s="131"/>
      <c r="EY64" s="131"/>
      <c r="EZ64" s="131"/>
      <c r="FA64" s="131"/>
      <c r="FB64" s="131"/>
      <c r="FC64" s="131"/>
      <c r="FD64" s="131"/>
      <c r="FE64" s="131"/>
      <c r="FF64" s="131"/>
      <c r="FG64" s="131"/>
      <c r="FH64" s="131"/>
    </row>
    <row r="65" spans="1:164" s="19" customFormat="1" x14ac:dyDescent="0.85">
      <c r="A65" s="2" t="s">
        <v>242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</row>
    <row r="66" spans="1:164" s="19" customFormat="1" x14ac:dyDescent="0.85">
      <c r="A66" s="129" t="s">
        <v>243</v>
      </c>
      <c r="B66" s="132" t="s">
        <v>206</v>
      </c>
      <c r="C66" s="132" t="s">
        <v>248</v>
      </c>
      <c r="D66" s="130" t="s">
        <v>224</v>
      </c>
      <c r="E66" s="131"/>
      <c r="F66" s="130" t="s">
        <v>224</v>
      </c>
      <c r="G66" s="131"/>
      <c r="H66" s="131">
        <f>SUM(I66:FH66)</f>
        <v>210000</v>
      </c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1"/>
      <c r="T66" s="131"/>
      <c r="U66" s="131"/>
      <c r="V66" s="131"/>
      <c r="W66" s="131"/>
      <c r="X66" s="131"/>
      <c r="Y66" s="131"/>
      <c r="Z66" s="131"/>
      <c r="AA66" s="131"/>
      <c r="AB66" s="131"/>
      <c r="AC66" s="131"/>
      <c r="AD66" s="131"/>
      <c r="AE66" s="131"/>
      <c r="AF66" s="131"/>
      <c r="AG66" s="131"/>
      <c r="AH66" s="131"/>
      <c r="AI66" s="131"/>
      <c r="AJ66" s="131"/>
      <c r="AK66" s="131"/>
      <c r="AL66" s="131"/>
      <c r="AM66" s="131"/>
      <c r="AN66" s="131"/>
      <c r="AO66" s="131"/>
      <c r="AP66" s="131"/>
      <c r="AQ66" s="131"/>
      <c r="AR66" s="131"/>
      <c r="AS66" s="131"/>
      <c r="AT66" s="131"/>
      <c r="AU66" s="131"/>
      <c r="AV66" s="131"/>
      <c r="AW66" s="131"/>
      <c r="AX66" s="131"/>
      <c r="AY66" s="131"/>
      <c r="AZ66" s="131"/>
      <c r="BA66" s="131"/>
      <c r="BB66" s="131"/>
      <c r="BC66" s="131"/>
      <c r="BD66" s="131"/>
      <c r="BE66" s="131"/>
      <c r="BF66" s="131"/>
      <c r="BG66" s="131"/>
      <c r="BH66" s="131"/>
      <c r="BI66" s="131"/>
      <c r="BJ66" s="131"/>
      <c r="BK66" s="131"/>
      <c r="BL66" s="131"/>
      <c r="BM66" s="131"/>
      <c r="BN66" s="131"/>
      <c r="BO66" s="131"/>
      <c r="BP66" s="131"/>
      <c r="BQ66" s="131"/>
      <c r="BR66" s="131"/>
      <c r="BS66" s="131"/>
      <c r="BT66" s="131"/>
      <c r="BU66" s="131"/>
      <c r="BV66" s="131"/>
      <c r="BW66" s="131"/>
      <c r="BX66" s="131"/>
      <c r="BY66" s="131"/>
      <c r="BZ66" s="131"/>
      <c r="CA66" s="131"/>
      <c r="CB66" s="131"/>
      <c r="CC66" s="131"/>
      <c r="CD66" s="131"/>
      <c r="CE66" s="131"/>
      <c r="CF66" s="131"/>
      <c r="CG66" s="131"/>
      <c r="CH66" s="131"/>
      <c r="CI66" s="131"/>
      <c r="CJ66" s="131"/>
      <c r="CK66" s="131"/>
      <c r="CL66" s="131"/>
      <c r="CM66" s="131"/>
      <c r="CN66" s="131"/>
      <c r="CO66" s="131"/>
      <c r="CP66" s="131"/>
      <c r="CQ66" s="131">
        <f>420*500</f>
        <v>210000</v>
      </c>
      <c r="CR66" s="131"/>
      <c r="CS66" s="131"/>
      <c r="CT66" s="131"/>
      <c r="CU66" s="131"/>
      <c r="CV66" s="131"/>
      <c r="CW66" s="131"/>
      <c r="CX66" s="131"/>
      <c r="CY66" s="131"/>
      <c r="CZ66" s="131"/>
      <c r="DA66" s="131"/>
      <c r="DB66" s="131"/>
      <c r="DC66" s="131"/>
      <c r="DD66" s="131"/>
      <c r="DE66" s="131"/>
      <c r="DF66" s="131"/>
      <c r="DG66" s="131"/>
      <c r="DH66" s="131"/>
      <c r="DI66" s="131"/>
      <c r="DJ66" s="131"/>
      <c r="DK66" s="131"/>
      <c r="DL66" s="131"/>
      <c r="DM66" s="131"/>
      <c r="DN66" s="131"/>
      <c r="DO66" s="131"/>
      <c r="DP66" s="131"/>
      <c r="DQ66" s="131"/>
      <c r="DR66" s="131"/>
      <c r="DS66" s="131"/>
      <c r="DT66" s="131"/>
      <c r="DU66" s="131"/>
      <c r="DV66" s="131"/>
      <c r="DW66" s="131"/>
      <c r="DX66" s="131"/>
      <c r="DY66" s="131"/>
      <c r="DZ66" s="131"/>
      <c r="EA66" s="131"/>
      <c r="EB66" s="131"/>
      <c r="EC66" s="131"/>
      <c r="ED66" s="131"/>
      <c r="EE66" s="131"/>
      <c r="EF66" s="131"/>
      <c r="EG66" s="131"/>
      <c r="EH66" s="131"/>
      <c r="EI66" s="131"/>
      <c r="EJ66" s="131"/>
      <c r="EK66" s="131"/>
      <c r="EL66" s="131"/>
      <c r="EM66" s="131"/>
      <c r="EN66" s="131"/>
      <c r="EO66" s="131"/>
      <c r="EP66" s="131"/>
      <c r="EQ66" s="131"/>
      <c r="ER66" s="131"/>
      <c r="ES66" s="131"/>
      <c r="ET66" s="131"/>
      <c r="EU66" s="131"/>
      <c r="EV66" s="131"/>
      <c r="EW66" s="131"/>
      <c r="EX66" s="131"/>
      <c r="EY66" s="131"/>
      <c r="EZ66" s="131"/>
      <c r="FA66" s="131"/>
      <c r="FB66" s="131"/>
      <c r="FC66" s="131"/>
      <c r="FD66" s="131"/>
      <c r="FE66" s="131"/>
      <c r="FF66" s="131"/>
      <c r="FG66" s="131"/>
      <c r="FH66" s="131"/>
    </row>
    <row r="67" spans="1:164" s="19" customFormat="1" x14ac:dyDescent="0.85">
      <c r="A67" s="2" t="s">
        <v>244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</row>
    <row r="68" spans="1:164" s="19" customFormat="1" x14ac:dyDescent="0.85">
      <c r="A68" s="129" t="s">
        <v>245</v>
      </c>
      <c r="B68" s="132" t="s">
        <v>206</v>
      </c>
      <c r="C68" s="132" t="s">
        <v>247</v>
      </c>
      <c r="D68" s="130" t="s">
        <v>224</v>
      </c>
      <c r="E68" s="133"/>
      <c r="F68" s="130" t="s">
        <v>224</v>
      </c>
      <c r="G68" s="133"/>
      <c r="H68" s="134">
        <f>SUM(I68:FH68)</f>
        <v>450000</v>
      </c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135"/>
      <c r="Z68" s="135"/>
      <c r="AA68" s="135"/>
      <c r="AB68" s="135"/>
      <c r="AC68" s="135"/>
      <c r="AD68" s="135"/>
      <c r="AE68" s="135"/>
      <c r="AF68" s="135"/>
      <c r="AG68" s="135"/>
      <c r="AH68" s="135"/>
      <c r="AI68" s="135"/>
      <c r="AJ68" s="135"/>
      <c r="AK68" s="135"/>
      <c r="AL68" s="135"/>
      <c r="AM68" s="135"/>
      <c r="AN68" s="135"/>
      <c r="AO68" s="135"/>
      <c r="AP68" s="135"/>
      <c r="AQ68" s="135"/>
      <c r="AR68" s="135"/>
      <c r="AS68" s="135"/>
      <c r="AT68" s="135"/>
      <c r="AU68" s="135"/>
      <c r="AV68" s="135"/>
      <c r="AW68" s="135"/>
      <c r="AX68" s="135"/>
      <c r="AY68" s="135"/>
      <c r="AZ68" s="135"/>
      <c r="BA68" s="135"/>
      <c r="BB68" s="135"/>
      <c r="BC68" s="135"/>
      <c r="BD68" s="135"/>
      <c r="BE68" s="135"/>
      <c r="BF68" s="135"/>
      <c r="BG68" s="135"/>
      <c r="BH68" s="135"/>
      <c r="BI68" s="135"/>
      <c r="BJ68" s="135"/>
      <c r="BK68" s="135"/>
      <c r="BL68" s="135"/>
      <c r="BM68" s="135"/>
      <c r="BN68" s="135"/>
      <c r="BO68" s="135"/>
      <c r="BP68" s="135"/>
      <c r="BQ68" s="135"/>
      <c r="BR68" s="135"/>
      <c r="BS68" s="135"/>
      <c r="BT68" s="135"/>
      <c r="BU68" s="135"/>
      <c r="BV68" s="135"/>
      <c r="BW68" s="135"/>
      <c r="BX68" s="135"/>
      <c r="BY68" s="135"/>
      <c r="BZ68" s="135"/>
      <c r="CA68" s="135"/>
      <c r="CB68" s="135"/>
      <c r="CC68" s="135"/>
      <c r="CD68" s="135"/>
      <c r="CE68" s="135"/>
      <c r="CF68" s="135"/>
      <c r="CG68" s="135"/>
      <c r="CH68" s="135"/>
      <c r="CI68" s="135"/>
      <c r="CJ68" s="135"/>
      <c r="CK68" s="135"/>
      <c r="CL68" s="135"/>
      <c r="CM68" s="135"/>
      <c r="CN68" s="135"/>
      <c r="CO68" s="135"/>
      <c r="CP68" s="135"/>
      <c r="CQ68" s="135">
        <f>3000*150</f>
        <v>450000</v>
      </c>
      <c r="CR68" s="135"/>
      <c r="CS68" s="135"/>
      <c r="CT68" s="135"/>
      <c r="CU68" s="135"/>
      <c r="CV68" s="135"/>
      <c r="CW68" s="135"/>
      <c r="CX68" s="135"/>
      <c r="CY68" s="135"/>
      <c r="CZ68" s="135"/>
      <c r="DA68" s="135"/>
      <c r="DB68" s="135"/>
      <c r="DC68" s="135"/>
      <c r="DD68" s="135"/>
      <c r="DE68" s="135"/>
      <c r="DF68" s="135"/>
      <c r="DG68" s="135"/>
      <c r="DH68" s="135"/>
      <c r="DI68" s="135"/>
      <c r="DJ68" s="135"/>
      <c r="DK68" s="135"/>
      <c r="DL68" s="135"/>
      <c r="DM68" s="135"/>
      <c r="DN68" s="135"/>
      <c r="DO68" s="135"/>
      <c r="DP68" s="135"/>
      <c r="DQ68" s="135"/>
      <c r="DR68" s="135"/>
      <c r="DS68" s="135"/>
      <c r="DT68" s="135"/>
      <c r="DU68" s="135"/>
      <c r="DV68" s="135"/>
      <c r="DW68" s="135"/>
      <c r="DX68" s="135"/>
      <c r="DY68" s="135"/>
      <c r="DZ68" s="135"/>
      <c r="EA68" s="135"/>
      <c r="EB68" s="135"/>
      <c r="EC68" s="135"/>
      <c r="ED68" s="135"/>
      <c r="EE68" s="135"/>
      <c r="EF68" s="135"/>
      <c r="EG68" s="135"/>
      <c r="EH68" s="135"/>
      <c r="EI68" s="135"/>
      <c r="EJ68" s="135"/>
      <c r="EK68" s="135"/>
      <c r="EL68" s="135"/>
      <c r="EM68" s="135"/>
      <c r="EN68" s="135"/>
      <c r="EO68" s="135"/>
      <c r="EP68" s="135"/>
      <c r="EQ68" s="135"/>
      <c r="ER68" s="135"/>
      <c r="ES68" s="135"/>
      <c r="ET68" s="135"/>
      <c r="EU68" s="135"/>
      <c r="EV68" s="135"/>
      <c r="EW68" s="135"/>
      <c r="EX68" s="135"/>
      <c r="EY68" s="135"/>
      <c r="EZ68" s="135"/>
      <c r="FA68" s="135"/>
      <c r="FB68" s="135"/>
      <c r="FC68" s="135"/>
      <c r="FD68" s="135"/>
      <c r="FE68" s="135"/>
      <c r="FF68" s="135"/>
      <c r="FG68" s="135"/>
      <c r="FH68" s="135"/>
    </row>
    <row r="69" spans="1:164" s="142" customFormat="1" hidden="1" x14ac:dyDescent="0.85">
      <c r="A69" s="95" t="s">
        <v>201</v>
      </c>
      <c r="B69" s="95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95"/>
      <c r="BG69" s="95"/>
      <c r="BH69" s="95"/>
      <c r="BI69" s="95"/>
      <c r="BJ69" s="95"/>
      <c r="BK69" s="95"/>
      <c r="BL69" s="95"/>
      <c r="BM69" s="95"/>
      <c r="BN69" s="95"/>
      <c r="BO69" s="95"/>
      <c r="BP69" s="95"/>
      <c r="BQ69" s="95"/>
      <c r="BR69" s="95"/>
      <c r="BS69" s="95"/>
      <c r="BT69" s="95"/>
      <c r="BU69" s="95"/>
      <c r="BV69" s="95"/>
      <c r="BW69" s="95"/>
      <c r="BX69" s="95"/>
      <c r="BY69" s="95"/>
      <c r="BZ69" s="95"/>
      <c r="CA69" s="95"/>
      <c r="CB69" s="95"/>
      <c r="CC69" s="95"/>
      <c r="CD69" s="95"/>
      <c r="CE69" s="95"/>
      <c r="CF69" s="95"/>
      <c r="CG69" s="95"/>
      <c r="CH69" s="95"/>
      <c r="CI69" s="95"/>
      <c r="CJ69" s="95"/>
      <c r="CK69" s="95"/>
      <c r="CL69" s="95"/>
      <c r="CM69" s="95"/>
      <c r="CN69" s="95"/>
      <c r="CO69" s="95"/>
      <c r="CP69" s="95"/>
      <c r="CQ69" s="95"/>
      <c r="CR69" s="95"/>
      <c r="CS69" s="95"/>
      <c r="CT69" s="95"/>
      <c r="CU69" s="95"/>
      <c r="CV69" s="95"/>
      <c r="CW69" s="95"/>
      <c r="CX69" s="95"/>
      <c r="CY69" s="95"/>
      <c r="CZ69" s="95"/>
      <c r="DA69" s="95"/>
      <c r="DB69" s="95"/>
      <c r="DC69" s="95"/>
      <c r="DD69" s="95"/>
      <c r="DE69" s="95"/>
      <c r="DF69" s="95"/>
      <c r="DG69" s="95"/>
      <c r="DH69" s="95"/>
      <c r="DI69" s="95"/>
      <c r="DJ69" s="95"/>
      <c r="DK69" s="95"/>
      <c r="DL69" s="95"/>
      <c r="DM69" s="95"/>
      <c r="DN69" s="95"/>
      <c r="DO69" s="95"/>
      <c r="DP69" s="95"/>
      <c r="DQ69" s="95"/>
      <c r="DR69" s="95"/>
      <c r="DS69" s="95"/>
      <c r="DT69" s="95"/>
      <c r="DU69" s="95"/>
      <c r="DV69" s="95"/>
      <c r="DW69" s="95"/>
      <c r="DX69" s="95"/>
      <c r="DY69" s="95"/>
      <c r="DZ69" s="95"/>
      <c r="EA69" s="95"/>
      <c r="EB69" s="95"/>
      <c r="EC69" s="95"/>
      <c r="ED69" s="95"/>
      <c r="EE69" s="95"/>
      <c r="EF69" s="95"/>
      <c r="EG69" s="95"/>
      <c r="EH69" s="95"/>
      <c r="EI69" s="95"/>
      <c r="EJ69" s="95"/>
      <c r="EK69" s="95"/>
      <c r="EL69" s="95"/>
      <c r="EM69" s="95"/>
      <c r="EN69" s="95"/>
      <c r="EO69" s="95"/>
      <c r="EP69" s="95"/>
      <c r="EQ69" s="95"/>
      <c r="ER69" s="95"/>
      <c r="ES69" s="95"/>
      <c r="ET69" s="95"/>
      <c r="EU69" s="95"/>
      <c r="EV69" s="95"/>
      <c r="EW69" s="95"/>
      <c r="EX69" s="95"/>
      <c r="EY69" s="95"/>
      <c r="EZ69" s="95"/>
      <c r="FA69" s="95"/>
      <c r="FB69" s="95"/>
      <c r="FC69" s="95"/>
      <c r="FD69" s="95"/>
      <c r="FE69" s="95"/>
      <c r="FF69" s="95"/>
      <c r="FG69" s="95"/>
      <c r="FH69" s="95"/>
    </row>
    <row r="70" spans="1:164" s="142" customFormat="1" x14ac:dyDescent="0.85">
      <c r="A70" s="50" t="s">
        <v>246</v>
      </c>
      <c r="B70" s="50"/>
      <c r="C70" s="50"/>
      <c r="D70" s="50"/>
      <c r="E70" s="50"/>
      <c r="F70" s="50"/>
      <c r="G70" s="50"/>
      <c r="H70" s="50">
        <f t="shared" ref="H70:AM70" si="89">H56+H58</f>
        <v>141900</v>
      </c>
      <c r="I70" s="50">
        <f t="shared" si="89"/>
        <v>2000</v>
      </c>
      <c r="J70" s="50">
        <f t="shared" si="89"/>
        <v>200</v>
      </c>
      <c r="K70" s="50">
        <f t="shared" si="89"/>
        <v>900</v>
      </c>
      <c r="L70" s="50">
        <f t="shared" si="89"/>
        <v>200</v>
      </c>
      <c r="M70" s="50">
        <f t="shared" si="89"/>
        <v>200</v>
      </c>
      <c r="N70" s="50">
        <f t="shared" si="89"/>
        <v>200</v>
      </c>
      <c r="O70" s="50">
        <f t="shared" si="89"/>
        <v>1000</v>
      </c>
      <c r="P70" s="50">
        <f t="shared" si="89"/>
        <v>1500</v>
      </c>
      <c r="Q70" s="50">
        <f t="shared" si="89"/>
        <v>200</v>
      </c>
      <c r="R70" s="50">
        <f t="shared" si="89"/>
        <v>200</v>
      </c>
      <c r="S70" s="50">
        <f t="shared" si="89"/>
        <v>2000</v>
      </c>
      <c r="T70" s="50">
        <f t="shared" si="89"/>
        <v>200</v>
      </c>
      <c r="U70" s="50">
        <f t="shared" si="89"/>
        <v>300</v>
      </c>
      <c r="V70" s="50">
        <f t="shared" si="89"/>
        <v>400</v>
      </c>
      <c r="W70" s="50">
        <f t="shared" si="89"/>
        <v>200</v>
      </c>
      <c r="X70" s="50">
        <f t="shared" si="89"/>
        <v>500</v>
      </c>
      <c r="Y70" s="50">
        <f t="shared" si="89"/>
        <v>500</v>
      </c>
      <c r="Z70" s="50">
        <f t="shared" si="89"/>
        <v>200</v>
      </c>
      <c r="AA70" s="50">
        <f t="shared" si="89"/>
        <v>200</v>
      </c>
      <c r="AB70" s="50">
        <f t="shared" si="89"/>
        <v>1100</v>
      </c>
      <c r="AC70" s="50">
        <f t="shared" si="89"/>
        <v>5000</v>
      </c>
      <c r="AD70" s="50">
        <f t="shared" si="89"/>
        <v>1300</v>
      </c>
      <c r="AE70" s="50">
        <f t="shared" si="89"/>
        <v>6300</v>
      </c>
      <c r="AF70" s="50">
        <f t="shared" si="89"/>
        <v>7300</v>
      </c>
      <c r="AG70" s="50">
        <f t="shared" si="89"/>
        <v>1800</v>
      </c>
      <c r="AH70" s="50">
        <f t="shared" si="89"/>
        <v>5300</v>
      </c>
      <c r="AI70" s="50">
        <f t="shared" si="89"/>
        <v>8100</v>
      </c>
      <c r="AJ70" s="50">
        <f t="shared" si="89"/>
        <v>7100</v>
      </c>
      <c r="AK70" s="50">
        <f t="shared" si="89"/>
        <v>1200</v>
      </c>
      <c r="AL70" s="50">
        <f t="shared" si="89"/>
        <v>5000</v>
      </c>
      <c r="AM70" s="50">
        <f t="shared" si="89"/>
        <v>2200</v>
      </c>
      <c r="AN70" s="50">
        <f t="shared" ref="AN70:BS70" si="90">AN56+AN58</f>
        <v>3200</v>
      </c>
      <c r="AO70" s="50">
        <f t="shared" si="90"/>
        <v>3800</v>
      </c>
      <c r="AP70" s="50">
        <f t="shared" si="90"/>
        <v>4100</v>
      </c>
      <c r="AQ70" s="50">
        <f t="shared" si="90"/>
        <v>1000</v>
      </c>
      <c r="AR70" s="50">
        <f t="shared" si="90"/>
        <v>800</v>
      </c>
      <c r="AS70" s="50">
        <f t="shared" si="90"/>
        <v>4400</v>
      </c>
      <c r="AT70" s="50">
        <f t="shared" si="90"/>
        <v>1000</v>
      </c>
      <c r="AU70" s="50">
        <f t="shared" si="90"/>
        <v>1100</v>
      </c>
      <c r="AV70" s="50">
        <f t="shared" si="90"/>
        <v>3500</v>
      </c>
      <c r="AW70" s="50">
        <f t="shared" si="90"/>
        <v>1100</v>
      </c>
      <c r="AX70" s="50">
        <f t="shared" si="90"/>
        <v>4400</v>
      </c>
      <c r="AY70" s="50">
        <f t="shared" si="90"/>
        <v>3000</v>
      </c>
      <c r="AZ70" s="50">
        <f t="shared" si="90"/>
        <v>1000</v>
      </c>
      <c r="BA70" s="50">
        <f t="shared" si="90"/>
        <v>3800</v>
      </c>
      <c r="BB70" s="50">
        <f t="shared" si="90"/>
        <v>800</v>
      </c>
      <c r="BC70" s="50">
        <f t="shared" si="90"/>
        <v>500</v>
      </c>
      <c r="BD70" s="50">
        <f t="shared" si="90"/>
        <v>800</v>
      </c>
      <c r="BE70" s="50">
        <f t="shared" si="90"/>
        <v>2300</v>
      </c>
      <c r="BF70" s="50">
        <f t="shared" si="90"/>
        <v>1700</v>
      </c>
      <c r="BG70" s="50">
        <f t="shared" si="90"/>
        <v>800</v>
      </c>
      <c r="BH70" s="50">
        <f t="shared" si="90"/>
        <v>3000</v>
      </c>
      <c r="BI70" s="50">
        <f t="shared" si="90"/>
        <v>600</v>
      </c>
      <c r="BJ70" s="50">
        <f t="shared" si="90"/>
        <v>4600</v>
      </c>
      <c r="BK70" s="50">
        <f t="shared" si="90"/>
        <v>900</v>
      </c>
      <c r="BL70" s="50">
        <f t="shared" si="90"/>
        <v>400</v>
      </c>
      <c r="BM70" s="50">
        <f t="shared" si="90"/>
        <v>1400</v>
      </c>
      <c r="BN70" s="50">
        <f t="shared" si="90"/>
        <v>1000</v>
      </c>
      <c r="BO70" s="50">
        <f t="shared" si="90"/>
        <v>2000</v>
      </c>
      <c r="BP70" s="50">
        <f t="shared" si="90"/>
        <v>1200</v>
      </c>
      <c r="BQ70" s="50">
        <f t="shared" si="90"/>
        <v>1200</v>
      </c>
      <c r="BR70" s="50">
        <f t="shared" si="90"/>
        <v>2000</v>
      </c>
      <c r="BS70" s="50">
        <f t="shared" si="90"/>
        <v>2500</v>
      </c>
      <c r="BT70" s="50">
        <f t="shared" ref="BT70:CR70" si="91">BT56+BT58</f>
        <v>500</v>
      </c>
      <c r="BU70" s="50">
        <f t="shared" si="91"/>
        <v>1200</v>
      </c>
      <c r="BV70" s="50">
        <f t="shared" si="91"/>
        <v>1100</v>
      </c>
      <c r="BW70" s="50">
        <f t="shared" si="91"/>
        <v>800</v>
      </c>
      <c r="BX70" s="50">
        <f t="shared" si="91"/>
        <v>200</v>
      </c>
      <c r="BY70" s="50">
        <f t="shared" si="91"/>
        <v>200</v>
      </c>
      <c r="BZ70" s="50">
        <f t="shared" si="91"/>
        <v>1300</v>
      </c>
      <c r="CA70" s="50">
        <f t="shared" si="91"/>
        <v>2000</v>
      </c>
      <c r="CB70" s="50">
        <f t="shared" si="91"/>
        <v>400</v>
      </c>
      <c r="CC70" s="50">
        <f t="shared" si="91"/>
        <v>300</v>
      </c>
      <c r="CD70" s="50">
        <f t="shared" si="91"/>
        <v>800</v>
      </c>
      <c r="CE70" s="50">
        <f t="shared" si="91"/>
        <v>200</v>
      </c>
      <c r="CF70" s="50">
        <f t="shared" si="91"/>
        <v>200</v>
      </c>
      <c r="CG70" s="50">
        <f t="shared" si="91"/>
        <v>200</v>
      </c>
      <c r="CH70" s="50">
        <f t="shared" si="91"/>
        <v>400</v>
      </c>
      <c r="CI70" s="50">
        <f t="shared" si="91"/>
        <v>400</v>
      </c>
      <c r="CJ70" s="50">
        <f t="shared" si="91"/>
        <v>800</v>
      </c>
      <c r="CK70" s="50">
        <f t="shared" si="91"/>
        <v>2000</v>
      </c>
      <c r="CL70" s="50">
        <f t="shared" si="91"/>
        <v>500</v>
      </c>
      <c r="CM70" s="50">
        <f t="shared" si="91"/>
        <v>400</v>
      </c>
      <c r="CN70" s="50">
        <f t="shared" si="91"/>
        <v>400</v>
      </c>
      <c r="CO70" s="50">
        <f t="shared" si="91"/>
        <v>700</v>
      </c>
      <c r="CP70" s="50">
        <f t="shared" si="91"/>
        <v>200</v>
      </c>
      <c r="CQ70" s="50">
        <f t="shared" si="91"/>
        <v>0</v>
      </c>
      <c r="CR70" s="50">
        <f t="shared" si="91"/>
        <v>0</v>
      </c>
      <c r="CS70" s="50"/>
      <c r="CT70" s="50">
        <f t="shared" ref="CT70:DY70" si="92">CT56+CT58</f>
        <v>0</v>
      </c>
      <c r="CU70" s="50">
        <f t="shared" si="92"/>
        <v>0</v>
      </c>
      <c r="CV70" s="50">
        <f t="shared" si="92"/>
        <v>0</v>
      </c>
      <c r="CW70" s="50">
        <f t="shared" si="92"/>
        <v>0</v>
      </c>
      <c r="CX70" s="50">
        <f t="shared" si="92"/>
        <v>0</v>
      </c>
      <c r="CY70" s="50">
        <f t="shared" si="92"/>
        <v>0</v>
      </c>
      <c r="CZ70" s="50">
        <f t="shared" si="92"/>
        <v>0</v>
      </c>
      <c r="DA70" s="50">
        <f t="shared" si="92"/>
        <v>0</v>
      </c>
      <c r="DB70" s="50">
        <f t="shared" si="92"/>
        <v>0</v>
      </c>
      <c r="DC70" s="50">
        <f t="shared" si="92"/>
        <v>0</v>
      </c>
      <c r="DD70" s="50">
        <f t="shared" si="92"/>
        <v>0</v>
      </c>
      <c r="DE70" s="50">
        <f t="shared" si="92"/>
        <v>0</v>
      </c>
      <c r="DF70" s="50">
        <f t="shared" si="92"/>
        <v>0</v>
      </c>
      <c r="DG70" s="50">
        <f t="shared" si="92"/>
        <v>0</v>
      </c>
      <c r="DH70" s="50">
        <f t="shared" si="92"/>
        <v>0</v>
      </c>
      <c r="DI70" s="50">
        <f t="shared" si="92"/>
        <v>0</v>
      </c>
      <c r="DJ70" s="50">
        <f t="shared" si="92"/>
        <v>0</v>
      </c>
      <c r="DK70" s="50">
        <f t="shared" si="92"/>
        <v>0</v>
      </c>
      <c r="DL70" s="50">
        <f t="shared" si="92"/>
        <v>0</v>
      </c>
      <c r="DM70" s="50">
        <f t="shared" si="92"/>
        <v>0</v>
      </c>
      <c r="DN70" s="50">
        <f t="shared" si="92"/>
        <v>0</v>
      </c>
      <c r="DO70" s="50">
        <f t="shared" si="92"/>
        <v>0</v>
      </c>
      <c r="DP70" s="50">
        <f t="shared" si="92"/>
        <v>0</v>
      </c>
      <c r="DQ70" s="50">
        <f t="shared" si="92"/>
        <v>0</v>
      </c>
      <c r="DR70" s="50">
        <f t="shared" si="92"/>
        <v>0</v>
      </c>
      <c r="DS70" s="50">
        <f t="shared" si="92"/>
        <v>0</v>
      </c>
      <c r="DT70" s="50">
        <f t="shared" si="92"/>
        <v>0</v>
      </c>
      <c r="DU70" s="50">
        <f t="shared" si="92"/>
        <v>0</v>
      </c>
      <c r="DV70" s="50">
        <f t="shared" si="92"/>
        <v>0</v>
      </c>
      <c r="DW70" s="50">
        <f t="shared" si="92"/>
        <v>0</v>
      </c>
      <c r="DX70" s="50">
        <f t="shared" si="92"/>
        <v>0</v>
      </c>
      <c r="DY70" s="50">
        <f t="shared" si="92"/>
        <v>0</v>
      </c>
      <c r="DZ70" s="50">
        <f t="shared" ref="DZ70:FH70" si="93">DZ56+DZ58</f>
        <v>0</v>
      </c>
      <c r="EA70" s="50">
        <f t="shared" si="93"/>
        <v>0</v>
      </c>
      <c r="EB70" s="50">
        <f t="shared" si="93"/>
        <v>0</v>
      </c>
      <c r="EC70" s="50">
        <f t="shared" si="93"/>
        <v>0</v>
      </c>
      <c r="ED70" s="50">
        <f t="shared" si="93"/>
        <v>0</v>
      </c>
      <c r="EE70" s="50">
        <f t="shared" si="93"/>
        <v>0</v>
      </c>
      <c r="EF70" s="50">
        <f t="shared" si="93"/>
        <v>0</v>
      </c>
      <c r="EG70" s="50">
        <f t="shared" si="93"/>
        <v>0</v>
      </c>
      <c r="EH70" s="50">
        <f t="shared" si="93"/>
        <v>0</v>
      </c>
      <c r="EI70" s="50">
        <f t="shared" si="93"/>
        <v>0</v>
      </c>
      <c r="EJ70" s="50">
        <f t="shared" si="93"/>
        <v>0</v>
      </c>
      <c r="EK70" s="50">
        <f t="shared" si="93"/>
        <v>0</v>
      </c>
      <c r="EL70" s="50">
        <f t="shared" si="93"/>
        <v>0</v>
      </c>
      <c r="EM70" s="50">
        <f t="shared" si="93"/>
        <v>0</v>
      </c>
      <c r="EN70" s="50">
        <f t="shared" si="93"/>
        <v>0</v>
      </c>
      <c r="EO70" s="50">
        <f t="shared" si="93"/>
        <v>0</v>
      </c>
      <c r="EP70" s="50">
        <f t="shared" si="93"/>
        <v>0</v>
      </c>
      <c r="EQ70" s="50">
        <f t="shared" si="93"/>
        <v>0</v>
      </c>
      <c r="ER70" s="50">
        <f t="shared" si="93"/>
        <v>0</v>
      </c>
      <c r="ES70" s="50">
        <f t="shared" si="93"/>
        <v>0</v>
      </c>
      <c r="ET70" s="50">
        <f t="shared" si="93"/>
        <v>0</v>
      </c>
      <c r="EU70" s="50">
        <f t="shared" si="93"/>
        <v>0</v>
      </c>
      <c r="EV70" s="50">
        <f t="shared" si="93"/>
        <v>0</v>
      </c>
      <c r="EW70" s="50">
        <f t="shared" si="93"/>
        <v>0</v>
      </c>
      <c r="EX70" s="50">
        <f t="shared" si="93"/>
        <v>0</v>
      </c>
      <c r="EY70" s="50">
        <f t="shared" si="93"/>
        <v>0</v>
      </c>
      <c r="EZ70" s="50">
        <f t="shared" si="93"/>
        <v>0</v>
      </c>
      <c r="FA70" s="50">
        <f t="shared" si="93"/>
        <v>0</v>
      </c>
      <c r="FB70" s="50">
        <f t="shared" si="93"/>
        <v>0</v>
      </c>
      <c r="FC70" s="50">
        <f t="shared" si="93"/>
        <v>0</v>
      </c>
      <c r="FD70" s="50">
        <f t="shared" si="93"/>
        <v>0</v>
      </c>
      <c r="FE70" s="50">
        <f t="shared" si="93"/>
        <v>0</v>
      </c>
      <c r="FF70" s="50">
        <f t="shared" si="93"/>
        <v>0</v>
      </c>
      <c r="FG70" s="50">
        <f t="shared" si="93"/>
        <v>0</v>
      </c>
      <c r="FH70" s="50">
        <f t="shared" si="93"/>
        <v>0</v>
      </c>
    </row>
    <row r="71" spans="1:164" s="142" customFormat="1" x14ac:dyDescent="0.85">
      <c r="A71" s="95" t="s">
        <v>204</v>
      </c>
      <c r="B71" s="95"/>
      <c r="C71" s="95"/>
      <c r="D71" s="95"/>
      <c r="E71" s="95"/>
      <c r="F71" s="95"/>
      <c r="G71" s="95"/>
      <c r="H71" s="143">
        <f t="shared" ref="H71:AM71" si="94">H57+H59</f>
        <v>448200</v>
      </c>
      <c r="I71" s="143">
        <f t="shared" si="94"/>
        <v>10000</v>
      </c>
      <c r="J71" s="143">
        <f t="shared" si="94"/>
        <v>1600</v>
      </c>
      <c r="K71" s="143">
        <f t="shared" si="94"/>
        <v>4000</v>
      </c>
      <c r="L71" s="143">
        <f t="shared" si="94"/>
        <v>1600</v>
      </c>
      <c r="M71" s="143">
        <f t="shared" si="94"/>
        <v>2400</v>
      </c>
      <c r="N71" s="143">
        <f t="shared" si="94"/>
        <v>2400</v>
      </c>
      <c r="O71" s="143">
        <f t="shared" si="94"/>
        <v>4000</v>
      </c>
      <c r="P71" s="143">
        <f t="shared" si="94"/>
        <v>5600</v>
      </c>
      <c r="Q71" s="143">
        <f t="shared" si="94"/>
        <v>1600</v>
      </c>
      <c r="R71" s="143">
        <f t="shared" si="94"/>
        <v>2400</v>
      </c>
      <c r="S71" s="143">
        <f t="shared" si="94"/>
        <v>5000</v>
      </c>
      <c r="T71" s="143">
        <f t="shared" si="94"/>
        <v>2400</v>
      </c>
      <c r="U71" s="143">
        <f t="shared" si="94"/>
        <v>3200</v>
      </c>
      <c r="V71" s="143">
        <f t="shared" si="94"/>
        <v>3200</v>
      </c>
      <c r="W71" s="143">
        <f t="shared" si="94"/>
        <v>1600</v>
      </c>
      <c r="X71" s="143">
        <f t="shared" si="94"/>
        <v>3200</v>
      </c>
      <c r="Y71" s="143">
        <f t="shared" si="94"/>
        <v>4000</v>
      </c>
      <c r="Z71" s="143">
        <f t="shared" si="94"/>
        <v>2400</v>
      </c>
      <c r="AA71" s="143">
        <f t="shared" si="94"/>
        <v>800</v>
      </c>
      <c r="AB71" s="143">
        <f t="shared" si="94"/>
        <v>4000</v>
      </c>
      <c r="AC71" s="143">
        <f t="shared" si="94"/>
        <v>20000</v>
      </c>
      <c r="AD71" s="143">
        <f t="shared" si="94"/>
        <v>5600</v>
      </c>
      <c r="AE71" s="143">
        <f t="shared" si="94"/>
        <v>10400</v>
      </c>
      <c r="AF71" s="143">
        <f t="shared" si="94"/>
        <v>10400</v>
      </c>
      <c r="AG71" s="143">
        <f t="shared" si="94"/>
        <v>5600</v>
      </c>
      <c r="AH71" s="143">
        <f t="shared" si="94"/>
        <v>10400</v>
      </c>
      <c r="AI71" s="143">
        <f t="shared" si="94"/>
        <v>10400</v>
      </c>
      <c r="AJ71" s="143">
        <f t="shared" si="94"/>
        <v>10400</v>
      </c>
      <c r="AK71" s="143">
        <f t="shared" si="94"/>
        <v>4000</v>
      </c>
      <c r="AL71" s="143">
        <f t="shared" si="94"/>
        <v>20000</v>
      </c>
      <c r="AM71" s="143">
        <f t="shared" si="94"/>
        <v>5600</v>
      </c>
      <c r="AN71" s="143">
        <f t="shared" ref="AN71:BS71" si="95">AN57+AN59</f>
        <v>7200</v>
      </c>
      <c r="AO71" s="143">
        <f t="shared" si="95"/>
        <v>8800</v>
      </c>
      <c r="AP71" s="143">
        <f t="shared" si="95"/>
        <v>8800</v>
      </c>
      <c r="AQ71" s="143">
        <f t="shared" si="95"/>
        <v>4000</v>
      </c>
      <c r="AR71" s="143">
        <f t="shared" si="95"/>
        <v>4000</v>
      </c>
      <c r="AS71" s="143">
        <f t="shared" si="95"/>
        <v>8800</v>
      </c>
      <c r="AT71" s="143">
        <f t="shared" si="95"/>
        <v>4000</v>
      </c>
      <c r="AU71" s="143">
        <f t="shared" si="95"/>
        <v>4000</v>
      </c>
      <c r="AV71" s="143">
        <f t="shared" si="95"/>
        <v>7200</v>
      </c>
      <c r="AW71" s="143">
        <f t="shared" si="95"/>
        <v>4000</v>
      </c>
      <c r="AX71" s="143">
        <f t="shared" si="95"/>
        <v>8800</v>
      </c>
      <c r="AY71" s="143">
        <f t="shared" si="95"/>
        <v>15000</v>
      </c>
      <c r="AZ71" s="143">
        <f t="shared" si="95"/>
        <v>4000</v>
      </c>
      <c r="BA71" s="143">
        <f t="shared" si="95"/>
        <v>7200</v>
      </c>
      <c r="BB71" s="143">
        <f t="shared" si="95"/>
        <v>4000</v>
      </c>
      <c r="BC71" s="143">
        <f t="shared" si="95"/>
        <v>4000</v>
      </c>
      <c r="BD71" s="143">
        <f t="shared" si="95"/>
        <v>4000</v>
      </c>
      <c r="BE71" s="143">
        <f t="shared" si="95"/>
        <v>5600</v>
      </c>
      <c r="BF71" s="143">
        <f t="shared" si="95"/>
        <v>5600</v>
      </c>
      <c r="BG71" s="143">
        <f t="shared" si="95"/>
        <v>4000</v>
      </c>
      <c r="BH71" s="143">
        <f t="shared" si="95"/>
        <v>15000</v>
      </c>
      <c r="BI71" s="143">
        <f t="shared" si="95"/>
        <v>4000</v>
      </c>
      <c r="BJ71" s="143">
        <f t="shared" si="95"/>
        <v>8800</v>
      </c>
      <c r="BK71" s="143">
        <f t="shared" si="95"/>
        <v>4000</v>
      </c>
      <c r="BL71" s="143">
        <f t="shared" si="95"/>
        <v>3200</v>
      </c>
      <c r="BM71" s="143">
        <f t="shared" si="95"/>
        <v>5600</v>
      </c>
      <c r="BN71" s="143">
        <f t="shared" si="95"/>
        <v>4000</v>
      </c>
      <c r="BO71" s="143">
        <f t="shared" si="95"/>
        <v>5600</v>
      </c>
      <c r="BP71" s="143">
        <f t="shared" si="95"/>
        <v>4000</v>
      </c>
      <c r="BQ71" s="143">
        <f t="shared" si="95"/>
        <v>4000</v>
      </c>
      <c r="BR71" s="143">
        <f t="shared" si="95"/>
        <v>10000</v>
      </c>
      <c r="BS71" s="143">
        <f t="shared" si="95"/>
        <v>5600</v>
      </c>
      <c r="BT71" s="143">
        <f t="shared" ref="BT71:CR71" si="96">BT57+BT59</f>
        <v>3200</v>
      </c>
      <c r="BU71" s="143">
        <f t="shared" si="96"/>
        <v>4000</v>
      </c>
      <c r="BV71" s="143">
        <f t="shared" si="96"/>
        <v>4000</v>
      </c>
      <c r="BW71" s="143">
        <f t="shared" si="96"/>
        <v>4000</v>
      </c>
      <c r="BX71" s="143">
        <f t="shared" si="96"/>
        <v>800</v>
      </c>
      <c r="BY71" s="143">
        <f t="shared" si="96"/>
        <v>800</v>
      </c>
      <c r="BZ71" s="143">
        <f t="shared" si="96"/>
        <v>4000</v>
      </c>
      <c r="CA71" s="143">
        <f t="shared" si="96"/>
        <v>5000</v>
      </c>
      <c r="CB71" s="143">
        <f t="shared" si="96"/>
        <v>3200</v>
      </c>
      <c r="CC71" s="143">
        <f t="shared" si="96"/>
        <v>2400</v>
      </c>
      <c r="CD71" s="143">
        <f t="shared" si="96"/>
        <v>4000</v>
      </c>
      <c r="CE71" s="143">
        <f t="shared" si="96"/>
        <v>2400</v>
      </c>
      <c r="CF71" s="143">
        <f t="shared" si="96"/>
        <v>1600</v>
      </c>
      <c r="CG71" s="143">
        <f t="shared" si="96"/>
        <v>2400</v>
      </c>
      <c r="CH71" s="143">
        <f t="shared" si="96"/>
        <v>3200</v>
      </c>
      <c r="CI71" s="143">
        <f t="shared" si="96"/>
        <v>3200</v>
      </c>
      <c r="CJ71" s="143">
        <f t="shared" si="96"/>
        <v>4000</v>
      </c>
      <c r="CK71" s="143">
        <f t="shared" si="96"/>
        <v>5000</v>
      </c>
      <c r="CL71" s="143">
        <f t="shared" si="96"/>
        <v>3200</v>
      </c>
      <c r="CM71" s="143">
        <f t="shared" si="96"/>
        <v>3200</v>
      </c>
      <c r="CN71" s="143">
        <f t="shared" si="96"/>
        <v>3200</v>
      </c>
      <c r="CO71" s="143">
        <f t="shared" si="96"/>
        <v>4000</v>
      </c>
      <c r="CP71" s="143">
        <f t="shared" si="96"/>
        <v>2400</v>
      </c>
      <c r="CQ71" s="143">
        <f t="shared" si="96"/>
        <v>0</v>
      </c>
      <c r="CR71" s="143">
        <f t="shared" si="96"/>
        <v>0</v>
      </c>
      <c r="CS71" s="143"/>
      <c r="CT71" s="143">
        <f t="shared" ref="CT71:DY71" si="97">CT57+CT59</f>
        <v>0</v>
      </c>
      <c r="CU71" s="143">
        <f t="shared" si="97"/>
        <v>0</v>
      </c>
      <c r="CV71" s="143">
        <f t="shared" si="97"/>
        <v>0</v>
      </c>
      <c r="CW71" s="143">
        <f t="shared" si="97"/>
        <v>0</v>
      </c>
      <c r="CX71" s="143">
        <f t="shared" si="97"/>
        <v>0</v>
      </c>
      <c r="CY71" s="143">
        <f t="shared" si="97"/>
        <v>0</v>
      </c>
      <c r="CZ71" s="143">
        <f t="shared" si="97"/>
        <v>0</v>
      </c>
      <c r="DA71" s="143">
        <f t="shared" si="97"/>
        <v>0</v>
      </c>
      <c r="DB71" s="143">
        <f t="shared" si="97"/>
        <v>0</v>
      </c>
      <c r="DC71" s="143">
        <f t="shared" si="97"/>
        <v>0</v>
      </c>
      <c r="DD71" s="143">
        <f t="shared" si="97"/>
        <v>0</v>
      </c>
      <c r="DE71" s="143">
        <f t="shared" si="97"/>
        <v>0</v>
      </c>
      <c r="DF71" s="143">
        <f t="shared" si="97"/>
        <v>0</v>
      </c>
      <c r="DG71" s="143">
        <f t="shared" si="97"/>
        <v>0</v>
      </c>
      <c r="DH71" s="143">
        <f t="shared" si="97"/>
        <v>0</v>
      </c>
      <c r="DI71" s="143">
        <f t="shared" si="97"/>
        <v>0</v>
      </c>
      <c r="DJ71" s="143">
        <f t="shared" si="97"/>
        <v>0</v>
      </c>
      <c r="DK71" s="143">
        <f t="shared" si="97"/>
        <v>0</v>
      </c>
      <c r="DL71" s="143">
        <f t="shared" si="97"/>
        <v>0</v>
      </c>
      <c r="DM71" s="143">
        <f t="shared" si="97"/>
        <v>0</v>
      </c>
      <c r="DN71" s="143">
        <f t="shared" si="97"/>
        <v>0</v>
      </c>
      <c r="DO71" s="143">
        <f t="shared" si="97"/>
        <v>0</v>
      </c>
      <c r="DP71" s="143">
        <f t="shared" si="97"/>
        <v>0</v>
      </c>
      <c r="DQ71" s="143">
        <f t="shared" si="97"/>
        <v>0</v>
      </c>
      <c r="DR71" s="143">
        <f t="shared" si="97"/>
        <v>0</v>
      </c>
      <c r="DS71" s="143">
        <f t="shared" si="97"/>
        <v>0</v>
      </c>
      <c r="DT71" s="143">
        <f t="shared" si="97"/>
        <v>0</v>
      </c>
      <c r="DU71" s="143">
        <f t="shared" si="97"/>
        <v>0</v>
      </c>
      <c r="DV71" s="143">
        <f t="shared" si="97"/>
        <v>0</v>
      </c>
      <c r="DW71" s="143">
        <f t="shared" si="97"/>
        <v>0</v>
      </c>
      <c r="DX71" s="143">
        <f t="shared" si="97"/>
        <v>0</v>
      </c>
      <c r="DY71" s="143">
        <f t="shared" si="97"/>
        <v>0</v>
      </c>
      <c r="DZ71" s="143">
        <f t="shared" ref="DZ71:FH71" si="98">DZ57+DZ59</f>
        <v>0</v>
      </c>
      <c r="EA71" s="143">
        <f t="shared" si="98"/>
        <v>0</v>
      </c>
      <c r="EB71" s="143">
        <f t="shared" si="98"/>
        <v>0</v>
      </c>
      <c r="EC71" s="143">
        <f t="shared" si="98"/>
        <v>0</v>
      </c>
      <c r="ED71" s="143">
        <f t="shared" si="98"/>
        <v>0</v>
      </c>
      <c r="EE71" s="143">
        <f t="shared" si="98"/>
        <v>0</v>
      </c>
      <c r="EF71" s="143">
        <f t="shared" si="98"/>
        <v>0</v>
      </c>
      <c r="EG71" s="143">
        <f t="shared" si="98"/>
        <v>0</v>
      </c>
      <c r="EH71" s="143">
        <f t="shared" si="98"/>
        <v>0</v>
      </c>
      <c r="EI71" s="143">
        <f t="shared" si="98"/>
        <v>0</v>
      </c>
      <c r="EJ71" s="143">
        <f t="shared" si="98"/>
        <v>0</v>
      </c>
      <c r="EK71" s="143">
        <f t="shared" si="98"/>
        <v>0</v>
      </c>
      <c r="EL71" s="143">
        <f t="shared" si="98"/>
        <v>0</v>
      </c>
      <c r="EM71" s="143">
        <f t="shared" si="98"/>
        <v>0</v>
      </c>
      <c r="EN71" s="143">
        <f t="shared" si="98"/>
        <v>0</v>
      </c>
      <c r="EO71" s="143">
        <f t="shared" si="98"/>
        <v>0</v>
      </c>
      <c r="EP71" s="143">
        <f t="shared" si="98"/>
        <v>0</v>
      </c>
      <c r="EQ71" s="143">
        <f t="shared" si="98"/>
        <v>0</v>
      </c>
      <c r="ER71" s="143">
        <f t="shared" si="98"/>
        <v>0</v>
      </c>
      <c r="ES71" s="143">
        <f t="shared" si="98"/>
        <v>0</v>
      </c>
      <c r="ET71" s="143">
        <f t="shared" si="98"/>
        <v>0</v>
      </c>
      <c r="EU71" s="143">
        <f t="shared" si="98"/>
        <v>0</v>
      </c>
      <c r="EV71" s="143">
        <f t="shared" si="98"/>
        <v>0</v>
      </c>
      <c r="EW71" s="143">
        <f t="shared" si="98"/>
        <v>0</v>
      </c>
      <c r="EX71" s="143">
        <f t="shared" si="98"/>
        <v>0</v>
      </c>
      <c r="EY71" s="143">
        <f t="shared" si="98"/>
        <v>0</v>
      </c>
      <c r="EZ71" s="143">
        <f t="shared" si="98"/>
        <v>0</v>
      </c>
      <c r="FA71" s="143">
        <f t="shared" si="98"/>
        <v>0</v>
      </c>
      <c r="FB71" s="143">
        <f t="shared" si="98"/>
        <v>0</v>
      </c>
      <c r="FC71" s="143">
        <f t="shared" si="98"/>
        <v>0</v>
      </c>
      <c r="FD71" s="143">
        <f t="shared" si="98"/>
        <v>0</v>
      </c>
      <c r="FE71" s="143">
        <f t="shared" si="98"/>
        <v>0</v>
      </c>
      <c r="FF71" s="143">
        <f t="shared" si="98"/>
        <v>0</v>
      </c>
      <c r="FG71" s="143">
        <f t="shared" si="98"/>
        <v>0</v>
      </c>
      <c r="FH71" s="143">
        <f t="shared" si="98"/>
        <v>0</v>
      </c>
    </row>
    <row r="72" spans="1:164" s="142" customFormat="1" hidden="1" x14ac:dyDescent="0.85">
      <c r="A72" s="50" t="s">
        <v>205</v>
      </c>
      <c r="B72" s="50"/>
      <c r="C72" s="50"/>
      <c r="D72" s="50"/>
      <c r="E72" s="50"/>
      <c r="F72" s="50"/>
      <c r="G72" s="50"/>
      <c r="H72" s="50">
        <f>SUM(I72:FH72)</f>
        <v>0</v>
      </c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50"/>
      <c r="BK72" s="50"/>
      <c r="BL72" s="50"/>
      <c r="BM72" s="50"/>
      <c r="BN72" s="50"/>
      <c r="BO72" s="50"/>
      <c r="BP72" s="50"/>
      <c r="BQ72" s="50"/>
      <c r="BR72" s="50"/>
      <c r="BS72" s="50"/>
      <c r="BT72" s="50"/>
      <c r="BU72" s="50"/>
      <c r="BV72" s="50"/>
      <c r="BW72" s="50"/>
      <c r="BX72" s="50"/>
      <c r="BY72" s="50"/>
      <c r="BZ72" s="50"/>
      <c r="CA72" s="50"/>
      <c r="CB72" s="50"/>
      <c r="CC72" s="50"/>
      <c r="CD72" s="50"/>
      <c r="CE72" s="50"/>
      <c r="CF72" s="50"/>
      <c r="CG72" s="50"/>
      <c r="CH72" s="50"/>
      <c r="CI72" s="50"/>
      <c r="CJ72" s="50"/>
      <c r="CK72" s="50"/>
      <c r="CL72" s="50"/>
      <c r="CM72" s="50"/>
      <c r="CN72" s="50"/>
      <c r="CO72" s="50"/>
      <c r="CP72" s="50"/>
      <c r="CQ72" s="50"/>
      <c r="CR72" s="50"/>
      <c r="CS72" s="50"/>
      <c r="CT72" s="50"/>
      <c r="CU72" s="50"/>
      <c r="CV72" s="50"/>
      <c r="CW72" s="50"/>
      <c r="CX72" s="50"/>
      <c r="CY72" s="50"/>
      <c r="CZ72" s="50"/>
      <c r="DA72" s="50"/>
      <c r="DB72" s="50"/>
      <c r="DC72" s="50"/>
      <c r="DD72" s="50"/>
      <c r="DE72" s="50"/>
      <c r="DF72" s="50"/>
      <c r="DG72" s="50"/>
      <c r="DH72" s="50"/>
      <c r="DI72" s="50"/>
      <c r="DJ72" s="50"/>
      <c r="DK72" s="50"/>
      <c r="DL72" s="50"/>
      <c r="DM72" s="50"/>
      <c r="DN72" s="50"/>
      <c r="DO72" s="50"/>
      <c r="DP72" s="50"/>
      <c r="DQ72" s="50"/>
      <c r="DR72" s="50"/>
      <c r="DS72" s="50"/>
      <c r="DT72" s="50"/>
      <c r="DU72" s="50"/>
      <c r="DV72" s="50"/>
      <c r="DW72" s="50"/>
      <c r="DX72" s="50"/>
      <c r="DY72" s="50"/>
      <c r="DZ72" s="50"/>
      <c r="EA72" s="50"/>
      <c r="EB72" s="50"/>
      <c r="EC72" s="50"/>
      <c r="ED72" s="50"/>
      <c r="EE72" s="50"/>
      <c r="EF72" s="50"/>
      <c r="EG72" s="50"/>
      <c r="EH72" s="50"/>
      <c r="EI72" s="50"/>
      <c r="EJ72" s="50"/>
      <c r="EK72" s="50"/>
      <c r="EL72" s="50"/>
      <c r="EM72" s="50"/>
      <c r="EN72" s="50"/>
      <c r="EO72" s="50"/>
      <c r="EP72" s="50"/>
      <c r="EQ72" s="50"/>
      <c r="ER72" s="50"/>
      <c r="ES72" s="50"/>
      <c r="ET72" s="50"/>
      <c r="EU72" s="50"/>
      <c r="EV72" s="50"/>
      <c r="EW72" s="50"/>
      <c r="EX72" s="50"/>
      <c r="EY72" s="50"/>
      <c r="EZ72" s="50"/>
      <c r="FA72" s="50"/>
      <c r="FB72" s="50"/>
      <c r="FC72" s="50"/>
      <c r="FD72" s="50"/>
      <c r="FE72" s="50"/>
      <c r="FF72" s="50"/>
      <c r="FG72" s="50"/>
      <c r="FH72" s="50"/>
    </row>
    <row r="73" spans="1:164" s="142" customFormat="1" x14ac:dyDescent="0.85">
      <c r="A73" s="95" t="s">
        <v>206</v>
      </c>
      <c r="B73" s="95"/>
      <c r="C73" s="95"/>
      <c r="D73" s="95"/>
      <c r="E73" s="95"/>
      <c r="F73" s="95"/>
      <c r="G73" s="95"/>
      <c r="H73" s="143">
        <f t="shared" ref="H73:AM73" si="99">H60+H61+H62+H63+H64+H66+H68</f>
        <v>3617000</v>
      </c>
      <c r="I73" s="143">
        <f t="shared" si="99"/>
        <v>52400</v>
      </c>
      <c r="J73" s="143">
        <f t="shared" si="99"/>
        <v>0</v>
      </c>
      <c r="K73" s="143">
        <f t="shared" si="99"/>
        <v>0</v>
      </c>
      <c r="L73" s="143">
        <f t="shared" si="99"/>
        <v>0</v>
      </c>
      <c r="M73" s="143">
        <f t="shared" si="99"/>
        <v>0</v>
      </c>
      <c r="N73" s="143">
        <f t="shared" si="99"/>
        <v>0</v>
      </c>
      <c r="O73" s="143">
        <f t="shared" si="99"/>
        <v>0</v>
      </c>
      <c r="P73" s="143">
        <f t="shared" si="99"/>
        <v>0</v>
      </c>
      <c r="Q73" s="143">
        <f t="shared" si="99"/>
        <v>0</v>
      </c>
      <c r="R73" s="143">
        <f t="shared" si="99"/>
        <v>0</v>
      </c>
      <c r="S73" s="143">
        <f t="shared" si="99"/>
        <v>42500</v>
      </c>
      <c r="T73" s="143">
        <f t="shared" si="99"/>
        <v>0</v>
      </c>
      <c r="U73" s="143">
        <f t="shared" si="99"/>
        <v>0</v>
      </c>
      <c r="V73" s="143">
        <f t="shared" si="99"/>
        <v>0</v>
      </c>
      <c r="W73" s="143">
        <f t="shared" si="99"/>
        <v>0</v>
      </c>
      <c r="X73" s="143">
        <f t="shared" si="99"/>
        <v>0</v>
      </c>
      <c r="Y73" s="143">
        <f t="shared" si="99"/>
        <v>0</v>
      </c>
      <c r="Z73" s="143">
        <f t="shared" si="99"/>
        <v>0</v>
      </c>
      <c r="AA73" s="143">
        <f t="shared" si="99"/>
        <v>0</v>
      </c>
      <c r="AB73" s="143">
        <f t="shared" si="99"/>
        <v>0</v>
      </c>
      <c r="AC73" s="143">
        <f t="shared" si="99"/>
        <v>546600</v>
      </c>
      <c r="AD73" s="143">
        <f t="shared" si="99"/>
        <v>0</v>
      </c>
      <c r="AE73" s="143">
        <f t="shared" si="99"/>
        <v>0</v>
      </c>
      <c r="AF73" s="143">
        <f t="shared" si="99"/>
        <v>0</v>
      </c>
      <c r="AG73" s="143">
        <f t="shared" si="99"/>
        <v>0</v>
      </c>
      <c r="AH73" s="143">
        <f t="shared" si="99"/>
        <v>0</v>
      </c>
      <c r="AI73" s="143">
        <f t="shared" si="99"/>
        <v>0</v>
      </c>
      <c r="AJ73" s="143">
        <f t="shared" si="99"/>
        <v>0</v>
      </c>
      <c r="AK73" s="143">
        <f t="shared" si="99"/>
        <v>0</v>
      </c>
      <c r="AL73" s="143">
        <f t="shared" si="99"/>
        <v>437900</v>
      </c>
      <c r="AM73" s="143">
        <f t="shared" si="99"/>
        <v>0</v>
      </c>
      <c r="AN73" s="143">
        <f t="shared" ref="AN73:BS73" si="100">AN60+AN61+AN62+AN63+AN64+AN66+AN68</f>
        <v>0</v>
      </c>
      <c r="AO73" s="143">
        <f t="shared" si="100"/>
        <v>0</v>
      </c>
      <c r="AP73" s="143">
        <f t="shared" si="100"/>
        <v>0</v>
      </c>
      <c r="AQ73" s="143">
        <f t="shared" si="100"/>
        <v>0</v>
      </c>
      <c r="AR73" s="143">
        <f t="shared" si="100"/>
        <v>0</v>
      </c>
      <c r="AS73" s="143">
        <f t="shared" si="100"/>
        <v>0</v>
      </c>
      <c r="AT73" s="143">
        <f t="shared" si="100"/>
        <v>0</v>
      </c>
      <c r="AU73" s="143">
        <f t="shared" si="100"/>
        <v>0</v>
      </c>
      <c r="AV73" s="143">
        <f t="shared" si="100"/>
        <v>0</v>
      </c>
      <c r="AW73" s="143">
        <f t="shared" si="100"/>
        <v>0</v>
      </c>
      <c r="AX73" s="143">
        <f t="shared" si="100"/>
        <v>0</v>
      </c>
      <c r="AY73" s="143">
        <f t="shared" si="100"/>
        <v>164500</v>
      </c>
      <c r="AZ73" s="143">
        <f t="shared" si="100"/>
        <v>0</v>
      </c>
      <c r="BA73" s="143">
        <f t="shared" si="100"/>
        <v>0</v>
      </c>
      <c r="BB73" s="143">
        <f t="shared" si="100"/>
        <v>0</v>
      </c>
      <c r="BC73" s="143">
        <f t="shared" si="100"/>
        <v>0</v>
      </c>
      <c r="BD73" s="143">
        <f t="shared" si="100"/>
        <v>0</v>
      </c>
      <c r="BE73" s="143">
        <f t="shared" si="100"/>
        <v>0</v>
      </c>
      <c r="BF73" s="143">
        <f t="shared" si="100"/>
        <v>0</v>
      </c>
      <c r="BG73" s="143">
        <f t="shared" si="100"/>
        <v>0</v>
      </c>
      <c r="BH73" s="143">
        <f t="shared" si="100"/>
        <v>186800</v>
      </c>
      <c r="BI73" s="143">
        <f t="shared" si="100"/>
        <v>0</v>
      </c>
      <c r="BJ73" s="143">
        <f t="shared" si="100"/>
        <v>0</v>
      </c>
      <c r="BK73" s="143">
        <f t="shared" si="100"/>
        <v>0</v>
      </c>
      <c r="BL73" s="143">
        <f t="shared" si="100"/>
        <v>0</v>
      </c>
      <c r="BM73" s="143">
        <f t="shared" si="100"/>
        <v>0</v>
      </c>
      <c r="BN73" s="143">
        <f t="shared" si="100"/>
        <v>0</v>
      </c>
      <c r="BO73" s="143">
        <f t="shared" si="100"/>
        <v>0</v>
      </c>
      <c r="BP73" s="143">
        <f t="shared" si="100"/>
        <v>0</v>
      </c>
      <c r="BQ73" s="143">
        <f t="shared" si="100"/>
        <v>0</v>
      </c>
      <c r="BR73" s="143">
        <f t="shared" si="100"/>
        <v>106500</v>
      </c>
      <c r="BS73" s="143">
        <f t="shared" si="100"/>
        <v>0</v>
      </c>
      <c r="BT73" s="143">
        <f t="shared" ref="BT73:CR73" si="101">BT60+BT61+BT62+BT63+BT64+BT66+BT68</f>
        <v>0</v>
      </c>
      <c r="BU73" s="143">
        <f t="shared" si="101"/>
        <v>0</v>
      </c>
      <c r="BV73" s="143">
        <f t="shared" si="101"/>
        <v>0</v>
      </c>
      <c r="BW73" s="143">
        <f t="shared" si="101"/>
        <v>0</v>
      </c>
      <c r="BX73" s="143">
        <f t="shared" si="101"/>
        <v>0</v>
      </c>
      <c r="BY73" s="143">
        <f t="shared" si="101"/>
        <v>0</v>
      </c>
      <c r="BZ73" s="143">
        <f t="shared" si="101"/>
        <v>0</v>
      </c>
      <c r="CA73" s="143">
        <f t="shared" si="101"/>
        <v>40900</v>
      </c>
      <c r="CB73" s="143">
        <f t="shared" si="101"/>
        <v>0</v>
      </c>
      <c r="CC73" s="143">
        <f t="shared" si="101"/>
        <v>0</v>
      </c>
      <c r="CD73" s="143">
        <f t="shared" si="101"/>
        <v>0</v>
      </c>
      <c r="CE73" s="143">
        <f t="shared" si="101"/>
        <v>0</v>
      </c>
      <c r="CF73" s="143">
        <f t="shared" si="101"/>
        <v>0</v>
      </c>
      <c r="CG73" s="143">
        <f t="shared" si="101"/>
        <v>0</v>
      </c>
      <c r="CH73" s="143">
        <f t="shared" si="101"/>
        <v>0</v>
      </c>
      <c r="CI73" s="143">
        <f t="shared" si="101"/>
        <v>0</v>
      </c>
      <c r="CJ73" s="143">
        <f t="shared" si="101"/>
        <v>0</v>
      </c>
      <c r="CK73" s="143">
        <f t="shared" si="101"/>
        <v>28900</v>
      </c>
      <c r="CL73" s="143">
        <f t="shared" si="101"/>
        <v>0</v>
      </c>
      <c r="CM73" s="143">
        <f t="shared" si="101"/>
        <v>0</v>
      </c>
      <c r="CN73" s="143">
        <f t="shared" si="101"/>
        <v>0</v>
      </c>
      <c r="CO73" s="143">
        <f t="shared" si="101"/>
        <v>0</v>
      </c>
      <c r="CP73" s="143">
        <f t="shared" si="101"/>
        <v>0</v>
      </c>
      <c r="CQ73" s="143">
        <f t="shared" si="101"/>
        <v>1410700</v>
      </c>
      <c r="CR73" s="143">
        <f t="shared" si="101"/>
        <v>0</v>
      </c>
      <c r="CS73" s="143"/>
      <c r="CT73" s="143">
        <f t="shared" ref="CT73:DA73" si="102">CT60+CT61+CT62+CT63+CT64+CT66+CT68</f>
        <v>18400</v>
      </c>
      <c r="CU73" s="143">
        <f t="shared" si="102"/>
        <v>123200</v>
      </c>
      <c r="CV73" s="143">
        <f t="shared" si="102"/>
        <v>68300</v>
      </c>
      <c r="CW73" s="143">
        <f t="shared" si="102"/>
        <v>23100</v>
      </c>
      <c r="CX73" s="143">
        <f t="shared" si="102"/>
        <v>68200</v>
      </c>
      <c r="CY73" s="143">
        <f t="shared" si="102"/>
        <v>134700</v>
      </c>
      <c r="CZ73" s="143">
        <f t="shared" si="102"/>
        <v>64500</v>
      </c>
      <c r="DA73" s="143">
        <f t="shared" si="102"/>
        <v>98900</v>
      </c>
      <c r="DB73" s="95"/>
      <c r="DC73" s="95"/>
      <c r="DD73" s="95"/>
      <c r="DE73" s="95"/>
      <c r="DF73" s="95"/>
      <c r="DG73" s="95"/>
      <c r="DH73" s="95"/>
      <c r="DI73" s="95"/>
      <c r="DJ73" s="95"/>
      <c r="DK73" s="95"/>
      <c r="DL73" s="95"/>
      <c r="DM73" s="95"/>
      <c r="DN73" s="95"/>
      <c r="DO73" s="95"/>
      <c r="DP73" s="95"/>
      <c r="DQ73" s="95"/>
      <c r="DR73" s="95"/>
      <c r="DS73" s="95"/>
      <c r="DT73" s="95"/>
      <c r="DU73" s="95"/>
      <c r="DV73" s="95"/>
      <c r="DW73" s="95"/>
      <c r="DX73" s="95"/>
      <c r="DY73" s="95"/>
      <c r="DZ73" s="95"/>
      <c r="EA73" s="95"/>
      <c r="EB73" s="95"/>
      <c r="EC73" s="95"/>
      <c r="ED73" s="95"/>
      <c r="EE73" s="95"/>
      <c r="EF73" s="95"/>
      <c r="EG73" s="95"/>
      <c r="EH73" s="95"/>
      <c r="EI73" s="95"/>
      <c r="EJ73" s="95"/>
      <c r="EK73" s="95"/>
      <c r="EL73" s="95"/>
      <c r="EM73" s="95"/>
      <c r="EN73" s="95"/>
      <c r="EO73" s="95"/>
      <c r="EP73" s="95"/>
      <c r="EQ73" s="95"/>
      <c r="ER73" s="95"/>
      <c r="ES73" s="95"/>
      <c r="ET73" s="95"/>
      <c r="EU73" s="95"/>
      <c r="EV73" s="95"/>
      <c r="EW73" s="95"/>
      <c r="EX73" s="95"/>
      <c r="EY73" s="95"/>
      <c r="EZ73" s="95"/>
      <c r="FA73" s="95"/>
      <c r="FB73" s="95"/>
      <c r="FC73" s="95"/>
      <c r="FD73" s="95"/>
      <c r="FE73" s="95"/>
      <c r="FF73" s="95"/>
      <c r="FG73" s="95"/>
      <c r="FH73" s="95"/>
    </row>
    <row r="74" spans="1:164" s="142" customFormat="1" hidden="1" x14ac:dyDescent="0.85">
      <c r="A74" s="50" t="s">
        <v>208</v>
      </c>
      <c r="B74" s="50"/>
      <c r="C74" s="50"/>
      <c r="D74" s="50"/>
      <c r="E74" s="50"/>
      <c r="F74" s="50"/>
      <c r="G74" s="50"/>
      <c r="H74" s="50">
        <f>SUM(I74:FH74)</f>
        <v>0</v>
      </c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0"/>
      <c r="BL74" s="50"/>
      <c r="BM74" s="50"/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0"/>
      <c r="CA74" s="50"/>
      <c r="CB74" s="50"/>
      <c r="CC74" s="50"/>
      <c r="CD74" s="50"/>
      <c r="CE74" s="50"/>
      <c r="CF74" s="50"/>
      <c r="CG74" s="50"/>
      <c r="CH74" s="50"/>
      <c r="CI74" s="50"/>
      <c r="CJ74" s="50"/>
      <c r="CK74" s="50"/>
      <c r="CL74" s="50"/>
      <c r="CM74" s="50"/>
      <c r="CN74" s="50"/>
      <c r="CO74" s="50"/>
      <c r="CP74" s="50"/>
      <c r="CQ74" s="50"/>
      <c r="CR74" s="50"/>
      <c r="CS74" s="50"/>
      <c r="CT74" s="50"/>
      <c r="CU74" s="50"/>
      <c r="CV74" s="50"/>
      <c r="CW74" s="50"/>
      <c r="CX74" s="50"/>
      <c r="CY74" s="50"/>
      <c r="CZ74" s="50"/>
      <c r="DA74" s="50"/>
      <c r="DB74" s="50"/>
      <c r="DC74" s="50"/>
      <c r="DD74" s="50"/>
      <c r="DE74" s="50"/>
      <c r="DF74" s="50"/>
      <c r="DG74" s="50"/>
      <c r="DH74" s="50"/>
      <c r="DI74" s="50"/>
      <c r="DJ74" s="50"/>
      <c r="DK74" s="50"/>
      <c r="DL74" s="50"/>
      <c r="DM74" s="50"/>
      <c r="DN74" s="50"/>
      <c r="DO74" s="50"/>
      <c r="DP74" s="50"/>
      <c r="DQ74" s="50"/>
      <c r="DR74" s="50"/>
      <c r="DS74" s="50"/>
      <c r="DT74" s="50"/>
      <c r="DU74" s="50"/>
      <c r="DV74" s="50"/>
      <c r="DW74" s="50"/>
      <c r="DX74" s="50"/>
      <c r="DY74" s="50"/>
      <c r="DZ74" s="50"/>
      <c r="EA74" s="50"/>
      <c r="EB74" s="50"/>
      <c r="EC74" s="50"/>
      <c r="ED74" s="50"/>
      <c r="EE74" s="50"/>
      <c r="EF74" s="50"/>
      <c r="EG74" s="50"/>
      <c r="EH74" s="50"/>
      <c r="EI74" s="50"/>
      <c r="EJ74" s="50"/>
      <c r="EK74" s="50"/>
      <c r="EL74" s="50"/>
      <c r="EM74" s="50"/>
      <c r="EN74" s="50"/>
      <c r="EO74" s="50"/>
      <c r="EP74" s="50"/>
      <c r="EQ74" s="50"/>
      <c r="ER74" s="50"/>
      <c r="ES74" s="50"/>
      <c r="ET74" s="50"/>
      <c r="EU74" s="50"/>
      <c r="EV74" s="50"/>
      <c r="EW74" s="50"/>
      <c r="EX74" s="50"/>
      <c r="EY74" s="50"/>
      <c r="EZ74" s="50"/>
      <c r="FA74" s="50"/>
      <c r="FB74" s="50"/>
      <c r="FC74" s="50"/>
      <c r="FD74" s="50"/>
      <c r="FE74" s="50"/>
      <c r="FF74" s="50"/>
      <c r="FG74" s="50"/>
      <c r="FH74" s="50"/>
    </row>
    <row r="75" spans="1:164" s="142" customFormat="1" x14ac:dyDescent="0.85">
      <c r="A75" s="95" t="s">
        <v>209</v>
      </c>
      <c r="B75" s="95"/>
      <c r="C75" s="95"/>
      <c r="D75" s="95"/>
      <c r="E75" s="95"/>
      <c r="F75" s="95"/>
      <c r="G75" s="95"/>
      <c r="H75" s="98">
        <f>SUM(H70:H74)</f>
        <v>4207100</v>
      </c>
      <c r="I75" s="98">
        <f>SUM(I70:I74)</f>
        <v>64400</v>
      </c>
      <c r="J75" s="98">
        <f t="shared" ref="J75:BU75" si="103">SUM(J70:J74)</f>
        <v>1800</v>
      </c>
      <c r="K75" s="98">
        <f t="shared" si="103"/>
        <v>4900</v>
      </c>
      <c r="L75" s="98">
        <f t="shared" si="103"/>
        <v>1800</v>
      </c>
      <c r="M75" s="98">
        <f t="shared" si="103"/>
        <v>2600</v>
      </c>
      <c r="N75" s="98">
        <f t="shared" si="103"/>
        <v>2600</v>
      </c>
      <c r="O75" s="98">
        <f t="shared" si="103"/>
        <v>5000</v>
      </c>
      <c r="P75" s="98">
        <f t="shared" si="103"/>
        <v>7100</v>
      </c>
      <c r="Q75" s="98">
        <f t="shared" si="103"/>
        <v>1800</v>
      </c>
      <c r="R75" s="98">
        <f t="shared" si="103"/>
        <v>2600</v>
      </c>
      <c r="S75" s="98">
        <f t="shared" si="103"/>
        <v>49500</v>
      </c>
      <c r="T75" s="98">
        <f t="shared" si="103"/>
        <v>2600</v>
      </c>
      <c r="U75" s="98">
        <f t="shared" si="103"/>
        <v>3500</v>
      </c>
      <c r="V75" s="98">
        <f t="shared" si="103"/>
        <v>3600</v>
      </c>
      <c r="W75" s="98">
        <f t="shared" si="103"/>
        <v>1800</v>
      </c>
      <c r="X75" s="98">
        <f t="shared" si="103"/>
        <v>3700</v>
      </c>
      <c r="Y75" s="98">
        <f t="shared" si="103"/>
        <v>4500</v>
      </c>
      <c r="Z75" s="98">
        <f t="shared" si="103"/>
        <v>2600</v>
      </c>
      <c r="AA75" s="98">
        <f t="shared" si="103"/>
        <v>1000</v>
      </c>
      <c r="AB75" s="98">
        <f t="shared" si="103"/>
        <v>5100</v>
      </c>
      <c r="AC75" s="98">
        <f t="shared" si="103"/>
        <v>571600</v>
      </c>
      <c r="AD75" s="98">
        <f t="shared" si="103"/>
        <v>6900</v>
      </c>
      <c r="AE75" s="98">
        <f t="shared" si="103"/>
        <v>16700</v>
      </c>
      <c r="AF75" s="98">
        <f t="shared" si="103"/>
        <v>17700</v>
      </c>
      <c r="AG75" s="98">
        <f t="shared" si="103"/>
        <v>7400</v>
      </c>
      <c r="AH75" s="98">
        <f t="shared" si="103"/>
        <v>15700</v>
      </c>
      <c r="AI75" s="98">
        <f t="shared" si="103"/>
        <v>18500</v>
      </c>
      <c r="AJ75" s="98">
        <f t="shared" si="103"/>
        <v>17500</v>
      </c>
      <c r="AK75" s="98">
        <f t="shared" si="103"/>
        <v>5200</v>
      </c>
      <c r="AL75" s="98">
        <f t="shared" si="103"/>
        <v>462900</v>
      </c>
      <c r="AM75" s="98">
        <f t="shared" si="103"/>
        <v>7800</v>
      </c>
      <c r="AN75" s="98">
        <f t="shared" si="103"/>
        <v>10400</v>
      </c>
      <c r="AO75" s="98">
        <f t="shared" si="103"/>
        <v>12600</v>
      </c>
      <c r="AP75" s="98">
        <f t="shared" si="103"/>
        <v>12900</v>
      </c>
      <c r="AQ75" s="98">
        <f t="shared" si="103"/>
        <v>5000</v>
      </c>
      <c r="AR75" s="98">
        <f t="shared" si="103"/>
        <v>4800</v>
      </c>
      <c r="AS75" s="98">
        <f t="shared" si="103"/>
        <v>13200</v>
      </c>
      <c r="AT75" s="98">
        <f t="shared" si="103"/>
        <v>5000</v>
      </c>
      <c r="AU75" s="98">
        <f t="shared" si="103"/>
        <v>5100</v>
      </c>
      <c r="AV75" s="98">
        <f t="shared" si="103"/>
        <v>10700</v>
      </c>
      <c r="AW75" s="98">
        <f t="shared" si="103"/>
        <v>5100</v>
      </c>
      <c r="AX75" s="98">
        <f t="shared" si="103"/>
        <v>13200</v>
      </c>
      <c r="AY75" s="98">
        <f t="shared" si="103"/>
        <v>182500</v>
      </c>
      <c r="AZ75" s="98">
        <f t="shared" si="103"/>
        <v>5000</v>
      </c>
      <c r="BA75" s="98">
        <f t="shared" si="103"/>
        <v>11000</v>
      </c>
      <c r="BB75" s="98">
        <f t="shared" si="103"/>
        <v>4800</v>
      </c>
      <c r="BC75" s="98">
        <f t="shared" si="103"/>
        <v>4500</v>
      </c>
      <c r="BD75" s="98">
        <f t="shared" si="103"/>
        <v>4800</v>
      </c>
      <c r="BE75" s="98">
        <f t="shared" si="103"/>
        <v>7900</v>
      </c>
      <c r="BF75" s="98">
        <f t="shared" si="103"/>
        <v>7300</v>
      </c>
      <c r="BG75" s="98">
        <f t="shared" si="103"/>
        <v>4800</v>
      </c>
      <c r="BH75" s="98">
        <f t="shared" si="103"/>
        <v>204800</v>
      </c>
      <c r="BI75" s="98">
        <f t="shared" si="103"/>
        <v>4600</v>
      </c>
      <c r="BJ75" s="98">
        <f t="shared" si="103"/>
        <v>13400</v>
      </c>
      <c r="BK75" s="98">
        <f t="shared" si="103"/>
        <v>4900</v>
      </c>
      <c r="BL75" s="98">
        <f t="shared" si="103"/>
        <v>3600</v>
      </c>
      <c r="BM75" s="98">
        <f t="shared" si="103"/>
        <v>7000</v>
      </c>
      <c r="BN75" s="98">
        <f t="shared" si="103"/>
        <v>5000</v>
      </c>
      <c r="BO75" s="98">
        <f t="shared" si="103"/>
        <v>7600</v>
      </c>
      <c r="BP75" s="98">
        <f t="shared" si="103"/>
        <v>5200</v>
      </c>
      <c r="BQ75" s="98">
        <f t="shared" si="103"/>
        <v>5200</v>
      </c>
      <c r="BR75" s="98">
        <f t="shared" si="103"/>
        <v>118500</v>
      </c>
      <c r="BS75" s="98">
        <f t="shared" si="103"/>
        <v>8100</v>
      </c>
      <c r="BT75" s="98">
        <f t="shared" si="103"/>
        <v>3700</v>
      </c>
      <c r="BU75" s="98">
        <f t="shared" si="103"/>
        <v>5200</v>
      </c>
      <c r="BV75" s="98">
        <f t="shared" ref="BV75:EH75" si="104">SUM(BV70:BV74)</f>
        <v>5100</v>
      </c>
      <c r="BW75" s="98">
        <f t="shared" si="104"/>
        <v>4800</v>
      </c>
      <c r="BX75" s="98">
        <f t="shared" si="104"/>
        <v>1000</v>
      </c>
      <c r="BY75" s="98">
        <f t="shared" si="104"/>
        <v>1000</v>
      </c>
      <c r="BZ75" s="98">
        <f t="shared" si="104"/>
        <v>5300</v>
      </c>
      <c r="CA75" s="98">
        <f t="shared" si="104"/>
        <v>47900</v>
      </c>
      <c r="CB75" s="98">
        <f t="shared" si="104"/>
        <v>3600</v>
      </c>
      <c r="CC75" s="98">
        <f t="shared" si="104"/>
        <v>2700</v>
      </c>
      <c r="CD75" s="98">
        <f t="shared" si="104"/>
        <v>4800</v>
      </c>
      <c r="CE75" s="98">
        <f t="shared" si="104"/>
        <v>2600</v>
      </c>
      <c r="CF75" s="98">
        <f t="shared" si="104"/>
        <v>1800</v>
      </c>
      <c r="CG75" s="98">
        <f t="shared" si="104"/>
        <v>2600</v>
      </c>
      <c r="CH75" s="98">
        <f t="shared" si="104"/>
        <v>3600</v>
      </c>
      <c r="CI75" s="98">
        <f t="shared" si="104"/>
        <v>3600</v>
      </c>
      <c r="CJ75" s="98">
        <f t="shared" si="104"/>
        <v>4800</v>
      </c>
      <c r="CK75" s="98">
        <f t="shared" si="104"/>
        <v>35900</v>
      </c>
      <c r="CL75" s="98">
        <f t="shared" si="104"/>
        <v>3700</v>
      </c>
      <c r="CM75" s="98">
        <f t="shared" si="104"/>
        <v>3600</v>
      </c>
      <c r="CN75" s="98">
        <f t="shared" si="104"/>
        <v>3600</v>
      </c>
      <c r="CO75" s="98">
        <f t="shared" si="104"/>
        <v>4700</v>
      </c>
      <c r="CP75" s="98">
        <f t="shared" si="104"/>
        <v>2600</v>
      </c>
      <c r="CQ75" s="98">
        <f t="shared" si="104"/>
        <v>1410700</v>
      </c>
      <c r="CR75" s="98">
        <f t="shared" si="104"/>
        <v>0</v>
      </c>
      <c r="CS75" s="98"/>
      <c r="CT75" s="98">
        <f t="shared" si="104"/>
        <v>18400</v>
      </c>
      <c r="CU75" s="98">
        <f t="shared" si="104"/>
        <v>123200</v>
      </c>
      <c r="CV75" s="98">
        <f t="shared" si="104"/>
        <v>68300</v>
      </c>
      <c r="CW75" s="98">
        <f t="shared" si="104"/>
        <v>23100</v>
      </c>
      <c r="CX75" s="98">
        <f t="shared" si="104"/>
        <v>68200</v>
      </c>
      <c r="CY75" s="98">
        <f t="shared" si="104"/>
        <v>134700</v>
      </c>
      <c r="CZ75" s="98">
        <f t="shared" si="104"/>
        <v>64500</v>
      </c>
      <c r="DA75" s="98">
        <f t="shared" si="104"/>
        <v>98900</v>
      </c>
      <c r="DB75" s="98">
        <f t="shared" si="104"/>
        <v>0</v>
      </c>
      <c r="DC75" s="98">
        <f t="shared" si="104"/>
        <v>0</v>
      </c>
      <c r="DD75" s="98">
        <f t="shared" si="104"/>
        <v>0</v>
      </c>
      <c r="DE75" s="98">
        <f t="shared" si="104"/>
        <v>0</v>
      </c>
      <c r="DF75" s="98">
        <f t="shared" si="104"/>
        <v>0</v>
      </c>
      <c r="DG75" s="98">
        <f t="shared" si="104"/>
        <v>0</v>
      </c>
      <c r="DH75" s="98">
        <f t="shared" si="104"/>
        <v>0</v>
      </c>
      <c r="DI75" s="98">
        <f t="shared" si="104"/>
        <v>0</v>
      </c>
      <c r="DJ75" s="98">
        <f t="shared" si="104"/>
        <v>0</v>
      </c>
      <c r="DK75" s="98">
        <f t="shared" si="104"/>
        <v>0</v>
      </c>
      <c r="DL75" s="98">
        <f t="shared" si="104"/>
        <v>0</v>
      </c>
      <c r="DM75" s="98">
        <f t="shared" si="104"/>
        <v>0</v>
      </c>
      <c r="DN75" s="98">
        <f t="shared" si="104"/>
        <v>0</v>
      </c>
      <c r="DO75" s="98">
        <f t="shared" si="104"/>
        <v>0</v>
      </c>
      <c r="DP75" s="98">
        <f t="shared" si="104"/>
        <v>0</v>
      </c>
      <c r="DQ75" s="98">
        <f t="shared" si="104"/>
        <v>0</v>
      </c>
      <c r="DR75" s="98">
        <f t="shared" si="104"/>
        <v>0</v>
      </c>
      <c r="DS75" s="98">
        <f t="shared" si="104"/>
        <v>0</v>
      </c>
      <c r="DT75" s="98">
        <f t="shared" si="104"/>
        <v>0</v>
      </c>
      <c r="DU75" s="98">
        <f t="shared" si="104"/>
        <v>0</v>
      </c>
      <c r="DV75" s="98">
        <f t="shared" si="104"/>
        <v>0</v>
      </c>
      <c r="DW75" s="98">
        <f t="shared" si="104"/>
        <v>0</v>
      </c>
      <c r="DX75" s="98">
        <f t="shared" si="104"/>
        <v>0</v>
      </c>
      <c r="DY75" s="98">
        <f t="shared" si="104"/>
        <v>0</v>
      </c>
      <c r="DZ75" s="98">
        <f t="shared" si="104"/>
        <v>0</v>
      </c>
      <c r="EA75" s="98">
        <f t="shared" si="104"/>
        <v>0</v>
      </c>
      <c r="EB75" s="98">
        <f t="shared" si="104"/>
        <v>0</v>
      </c>
      <c r="EC75" s="98">
        <f t="shared" si="104"/>
        <v>0</v>
      </c>
      <c r="ED75" s="98">
        <f t="shared" si="104"/>
        <v>0</v>
      </c>
      <c r="EE75" s="98">
        <f t="shared" si="104"/>
        <v>0</v>
      </c>
      <c r="EF75" s="98">
        <f t="shared" si="104"/>
        <v>0</v>
      </c>
      <c r="EG75" s="98">
        <f t="shared" si="104"/>
        <v>0</v>
      </c>
      <c r="EH75" s="98">
        <f t="shared" si="104"/>
        <v>0</v>
      </c>
      <c r="EI75" s="98">
        <f t="shared" ref="EI75:FH75" si="105">SUM(EI70:EI74)</f>
        <v>0</v>
      </c>
      <c r="EJ75" s="98">
        <f t="shared" si="105"/>
        <v>0</v>
      </c>
      <c r="EK75" s="98">
        <f t="shared" si="105"/>
        <v>0</v>
      </c>
      <c r="EL75" s="98">
        <f t="shared" si="105"/>
        <v>0</v>
      </c>
      <c r="EM75" s="98">
        <f t="shared" si="105"/>
        <v>0</v>
      </c>
      <c r="EN75" s="98">
        <f t="shared" si="105"/>
        <v>0</v>
      </c>
      <c r="EO75" s="98">
        <f t="shared" si="105"/>
        <v>0</v>
      </c>
      <c r="EP75" s="98">
        <f t="shared" si="105"/>
        <v>0</v>
      </c>
      <c r="EQ75" s="98">
        <f t="shared" si="105"/>
        <v>0</v>
      </c>
      <c r="ER75" s="98">
        <f t="shared" si="105"/>
        <v>0</v>
      </c>
      <c r="ES75" s="98">
        <f t="shared" si="105"/>
        <v>0</v>
      </c>
      <c r="ET75" s="98">
        <f t="shared" si="105"/>
        <v>0</v>
      </c>
      <c r="EU75" s="98">
        <f t="shared" si="105"/>
        <v>0</v>
      </c>
      <c r="EV75" s="98">
        <f t="shared" si="105"/>
        <v>0</v>
      </c>
      <c r="EW75" s="98">
        <f t="shared" si="105"/>
        <v>0</v>
      </c>
      <c r="EX75" s="98">
        <f t="shared" si="105"/>
        <v>0</v>
      </c>
      <c r="EY75" s="98">
        <f t="shared" si="105"/>
        <v>0</v>
      </c>
      <c r="EZ75" s="98">
        <f t="shared" si="105"/>
        <v>0</v>
      </c>
      <c r="FA75" s="98">
        <f t="shared" si="105"/>
        <v>0</v>
      </c>
      <c r="FB75" s="98">
        <f t="shared" si="105"/>
        <v>0</v>
      </c>
      <c r="FC75" s="98">
        <f t="shared" si="105"/>
        <v>0</v>
      </c>
      <c r="FD75" s="98">
        <f t="shared" si="105"/>
        <v>0</v>
      </c>
      <c r="FE75" s="98">
        <f t="shared" si="105"/>
        <v>0</v>
      </c>
      <c r="FF75" s="98">
        <f t="shared" si="105"/>
        <v>0</v>
      </c>
      <c r="FG75" s="98">
        <f t="shared" si="105"/>
        <v>0</v>
      </c>
      <c r="FH75" s="98">
        <f t="shared" si="105"/>
        <v>0</v>
      </c>
    </row>
    <row r="76" spans="1:164" s="144" customFormat="1" x14ac:dyDescent="0.85">
      <c r="H76" s="60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  <c r="AQ76" s="145"/>
      <c r="AR76" s="145"/>
      <c r="AS76" s="145"/>
      <c r="AT76" s="145"/>
      <c r="AU76" s="145"/>
      <c r="AV76" s="145"/>
      <c r="AW76" s="145"/>
      <c r="AX76" s="145"/>
      <c r="AY76" s="145"/>
      <c r="AZ76" s="145"/>
      <c r="BA76" s="145"/>
      <c r="BB76" s="145"/>
      <c r="BC76" s="145"/>
      <c r="BD76" s="145"/>
      <c r="BE76" s="145"/>
      <c r="BF76" s="145"/>
      <c r="BG76" s="145"/>
      <c r="BH76" s="145"/>
      <c r="BI76" s="145"/>
      <c r="BJ76" s="145"/>
      <c r="BK76" s="145"/>
      <c r="BL76" s="145"/>
      <c r="BM76" s="145"/>
      <c r="BN76" s="145"/>
      <c r="BO76" s="145"/>
      <c r="BP76" s="145"/>
      <c r="BQ76" s="145"/>
      <c r="BR76" s="145"/>
      <c r="BS76" s="145"/>
      <c r="BT76" s="145"/>
      <c r="BU76" s="145"/>
      <c r="BV76" s="145"/>
      <c r="BW76" s="145"/>
      <c r="BX76" s="145"/>
      <c r="BY76" s="145"/>
      <c r="BZ76" s="145"/>
      <c r="CA76" s="145"/>
      <c r="CB76" s="145"/>
      <c r="CC76" s="145"/>
      <c r="CD76" s="145"/>
      <c r="CE76" s="145"/>
      <c r="CF76" s="145"/>
      <c r="CG76" s="145"/>
      <c r="CH76" s="145"/>
      <c r="CI76" s="145"/>
      <c r="CJ76" s="145"/>
      <c r="CK76" s="145"/>
      <c r="CL76" s="145"/>
      <c r="CM76" s="145"/>
      <c r="CN76" s="145"/>
      <c r="CO76" s="145"/>
      <c r="CP76" s="145"/>
      <c r="CQ76" s="145"/>
      <c r="CR76" s="145"/>
      <c r="CS76" s="145"/>
      <c r="CT76" s="145"/>
      <c r="CU76" s="145"/>
      <c r="CV76" s="145"/>
      <c r="CW76" s="145"/>
      <c r="CX76" s="145"/>
      <c r="CY76" s="145"/>
      <c r="CZ76" s="145"/>
      <c r="DA76" s="145"/>
      <c r="DB76" s="145"/>
      <c r="DC76" s="145"/>
      <c r="DD76" s="145"/>
      <c r="DE76" s="145"/>
      <c r="DF76" s="145"/>
      <c r="DG76" s="145"/>
      <c r="DH76" s="145"/>
      <c r="DI76" s="145"/>
      <c r="DJ76" s="145"/>
      <c r="DK76" s="145"/>
      <c r="DL76" s="145"/>
      <c r="DM76" s="145"/>
      <c r="DN76" s="145"/>
      <c r="DO76" s="145"/>
      <c r="DP76" s="145"/>
      <c r="DQ76" s="145"/>
      <c r="DR76" s="145"/>
      <c r="DS76" s="145"/>
      <c r="DT76" s="145"/>
      <c r="DU76" s="145"/>
      <c r="DV76" s="145"/>
      <c r="DW76" s="145"/>
      <c r="DX76" s="145"/>
      <c r="DY76" s="145"/>
      <c r="DZ76" s="145"/>
      <c r="EA76" s="145"/>
      <c r="EB76" s="145"/>
      <c r="EC76" s="145"/>
      <c r="ED76" s="145"/>
      <c r="EE76" s="145"/>
      <c r="EF76" s="145"/>
      <c r="EG76" s="145"/>
      <c r="EH76" s="145"/>
      <c r="EI76" s="145"/>
      <c r="EJ76" s="145"/>
      <c r="EK76" s="145"/>
      <c r="EL76" s="145"/>
      <c r="EM76" s="145"/>
      <c r="EN76" s="145"/>
      <c r="EO76" s="145"/>
      <c r="EP76" s="145"/>
      <c r="EQ76" s="145"/>
      <c r="ER76" s="145"/>
      <c r="ES76" s="145"/>
      <c r="ET76" s="145"/>
      <c r="EU76" s="145"/>
      <c r="EV76" s="145"/>
      <c r="EW76" s="145"/>
      <c r="EX76" s="145"/>
      <c r="EY76" s="145"/>
      <c r="EZ76" s="145"/>
      <c r="FA76" s="145"/>
      <c r="FB76" s="145"/>
      <c r="FC76" s="145"/>
      <c r="FD76" s="145"/>
      <c r="FE76" s="145"/>
      <c r="FF76" s="145"/>
      <c r="FG76" s="145"/>
      <c r="FH76" s="145"/>
    </row>
    <row r="77" spans="1:164" s="144" customFormat="1" x14ac:dyDescent="0.85">
      <c r="A77" s="1"/>
      <c r="D77" s="54" t="s">
        <v>216</v>
      </c>
      <c r="E77" s="47"/>
      <c r="H77" s="60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  <c r="AE77" s="145"/>
      <c r="AF77" s="145"/>
      <c r="AG77" s="145"/>
      <c r="AH77" s="145"/>
      <c r="AI77" s="145"/>
      <c r="AJ77" s="145"/>
      <c r="AK77" s="145"/>
      <c r="AL77" s="145"/>
      <c r="AM77" s="145"/>
      <c r="AN77" s="145"/>
      <c r="AO77" s="145"/>
      <c r="AP77" s="145"/>
      <c r="AQ77" s="145"/>
      <c r="AR77" s="145"/>
      <c r="AS77" s="145"/>
      <c r="AT77" s="145"/>
      <c r="AU77" s="145"/>
      <c r="AV77" s="145"/>
      <c r="AW77" s="145"/>
      <c r="AX77" s="145"/>
      <c r="AY77" s="145"/>
      <c r="AZ77" s="145"/>
      <c r="BA77" s="145"/>
      <c r="BB77" s="145"/>
      <c r="BC77" s="145"/>
      <c r="BD77" s="145"/>
      <c r="BE77" s="145"/>
      <c r="BF77" s="145"/>
      <c r="BG77" s="145"/>
      <c r="BH77" s="145"/>
      <c r="BI77" s="145"/>
      <c r="BJ77" s="145"/>
      <c r="BK77" s="145"/>
      <c r="BL77" s="145"/>
      <c r="BM77" s="145"/>
      <c r="BN77" s="145"/>
      <c r="BO77" s="145"/>
      <c r="BP77" s="145"/>
      <c r="BQ77" s="145"/>
      <c r="BR77" s="145"/>
      <c r="BS77" s="145"/>
      <c r="BT77" s="145"/>
      <c r="BU77" s="145"/>
      <c r="BV77" s="145"/>
      <c r="BW77" s="145"/>
      <c r="BX77" s="145"/>
      <c r="BY77" s="145"/>
      <c r="BZ77" s="145"/>
      <c r="CA77" s="145"/>
      <c r="CB77" s="145"/>
      <c r="CC77" s="145"/>
      <c r="CD77" s="145"/>
      <c r="CE77" s="145"/>
      <c r="CF77" s="145"/>
      <c r="CG77" s="145"/>
      <c r="CH77" s="145"/>
      <c r="CI77" s="145"/>
      <c r="CJ77" s="145"/>
      <c r="CK77" s="145"/>
      <c r="CL77" s="145"/>
      <c r="CM77" s="145"/>
      <c r="CN77" s="145"/>
      <c r="CO77" s="145"/>
      <c r="CP77" s="145"/>
      <c r="CQ77" s="145"/>
      <c r="CR77" s="145"/>
      <c r="CS77" s="145"/>
      <c r="CT77" s="145"/>
      <c r="CU77" s="145"/>
      <c r="CV77" s="145"/>
      <c r="CW77" s="145"/>
      <c r="CX77" s="145"/>
      <c r="CY77" s="145"/>
      <c r="CZ77" s="145"/>
      <c r="DA77" s="145"/>
      <c r="DB77" s="145"/>
      <c r="DC77" s="145"/>
      <c r="DD77" s="145"/>
      <c r="DE77" s="145"/>
      <c r="DF77" s="145"/>
      <c r="DG77" s="145"/>
      <c r="DH77" s="145"/>
      <c r="DI77" s="145"/>
      <c r="DJ77" s="145"/>
      <c r="DK77" s="145"/>
      <c r="DL77" s="145"/>
      <c r="DM77" s="145"/>
      <c r="DN77" s="145"/>
      <c r="DO77" s="145"/>
      <c r="DP77" s="145"/>
      <c r="DQ77" s="145"/>
      <c r="DR77" s="145"/>
      <c r="DS77" s="145"/>
      <c r="DT77" s="145"/>
      <c r="DU77" s="145"/>
      <c r="DV77" s="145"/>
      <c r="DW77" s="145"/>
      <c r="DX77" s="145"/>
      <c r="DY77" s="145"/>
      <c r="DZ77" s="145"/>
      <c r="EA77" s="145"/>
      <c r="EB77" s="145"/>
      <c r="EC77" s="145"/>
      <c r="ED77" s="145"/>
      <c r="EE77" s="145"/>
      <c r="EF77" s="145"/>
      <c r="EG77" s="145"/>
      <c r="EH77" s="145"/>
      <c r="EI77" s="145"/>
      <c r="EJ77" s="145"/>
      <c r="EK77" s="145"/>
      <c r="EL77" s="145"/>
      <c r="EM77" s="145"/>
      <c r="EN77" s="145"/>
      <c r="EO77" s="145"/>
      <c r="EP77" s="145"/>
      <c r="EQ77" s="145"/>
      <c r="ER77" s="145"/>
      <c r="ES77" s="145"/>
      <c r="ET77" s="145"/>
      <c r="EU77" s="145"/>
      <c r="EV77" s="145"/>
      <c r="EW77" s="145"/>
      <c r="EX77" s="145"/>
      <c r="EY77" s="145"/>
      <c r="EZ77" s="145"/>
      <c r="FA77" s="145"/>
      <c r="FB77" s="145"/>
      <c r="FC77" s="145"/>
      <c r="FD77" s="145"/>
      <c r="FE77" s="145"/>
      <c r="FF77" s="145"/>
      <c r="FG77" s="145"/>
      <c r="FH77" s="145"/>
    </row>
    <row r="78" spans="1:164" s="19" customFormat="1" x14ac:dyDescent="0.85">
      <c r="A78" s="54"/>
      <c r="D78" s="315" t="s">
        <v>284</v>
      </c>
      <c r="E78" s="316"/>
      <c r="F78" s="317"/>
      <c r="G78" s="105" t="s">
        <v>211</v>
      </c>
      <c r="H78" s="59">
        <f>SUM(I78:DA78)</f>
        <v>72000</v>
      </c>
      <c r="I78" s="107">
        <f>SUM(I70/2)</f>
        <v>1000</v>
      </c>
      <c r="J78" s="107">
        <f t="shared" ref="J78:BU78" si="106">SUM(J70/2)</f>
        <v>100</v>
      </c>
      <c r="K78" s="107">
        <v>500</v>
      </c>
      <c r="L78" s="107">
        <f t="shared" si="106"/>
        <v>100</v>
      </c>
      <c r="M78" s="107">
        <f t="shared" si="106"/>
        <v>100</v>
      </c>
      <c r="N78" s="107">
        <f t="shared" si="106"/>
        <v>100</v>
      </c>
      <c r="O78" s="107">
        <f t="shared" si="106"/>
        <v>500</v>
      </c>
      <c r="P78" s="107">
        <v>800</v>
      </c>
      <c r="Q78" s="107">
        <f t="shared" si="106"/>
        <v>100</v>
      </c>
      <c r="R78" s="107">
        <f t="shared" si="106"/>
        <v>100</v>
      </c>
      <c r="S78" s="107">
        <f t="shared" si="106"/>
        <v>1000</v>
      </c>
      <c r="T78" s="107">
        <f t="shared" si="106"/>
        <v>100</v>
      </c>
      <c r="U78" s="107">
        <v>200</v>
      </c>
      <c r="V78" s="107">
        <f t="shared" si="106"/>
        <v>200</v>
      </c>
      <c r="W78" s="107">
        <f t="shared" si="106"/>
        <v>100</v>
      </c>
      <c r="X78" s="107">
        <v>300</v>
      </c>
      <c r="Y78" s="107">
        <f t="shared" si="106"/>
        <v>250</v>
      </c>
      <c r="Z78" s="107">
        <f t="shared" si="106"/>
        <v>100</v>
      </c>
      <c r="AA78" s="107">
        <f t="shared" si="106"/>
        <v>100</v>
      </c>
      <c r="AB78" s="107">
        <v>600</v>
      </c>
      <c r="AC78" s="107">
        <f t="shared" si="106"/>
        <v>2500</v>
      </c>
      <c r="AD78" s="107">
        <v>700</v>
      </c>
      <c r="AE78" s="107">
        <v>3200</v>
      </c>
      <c r="AF78" s="107">
        <v>3700</v>
      </c>
      <c r="AG78" s="107">
        <f t="shared" si="106"/>
        <v>900</v>
      </c>
      <c r="AH78" s="107">
        <v>2700</v>
      </c>
      <c r="AI78" s="107">
        <v>4100</v>
      </c>
      <c r="AJ78" s="107">
        <v>3600</v>
      </c>
      <c r="AK78" s="107">
        <f t="shared" si="106"/>
        <v>600</v>
      </c>
      <c r="AL78" s="107">
        <f t="shared" si="106"/>
        <v>2500</v>
      </c>
      <c r="AM78" s="107">
        <f t="shared" si="106"/>
        <v>1100</v>
      </c>
      <c r="AN78" s="107">
        <f t="shared" si="106"/>
        <v>1600</v>
      </c>
      <c r="AO78" s="107">
        <f t="shared" si="106"/>
        <v>1900</v>
      </c>
      <c r="AP78" s="107">
        <v>2100</v>
      </c>
      <c r="AQ78" s="107">
        <f t="shared" si="106"/>
        <v>500</v>
      </c>
      <c r="AR78" s="107">
        <f t="shared" si="106"/>
        <v>400</v>
      </c>
      <c r="AS78" s="107">
        <f t="shared" si="106"/>
        <v>2200</v>
      </c>
      <c r="AT78" s="107">
        <f t="shared" si="106"/>
        <v>500</v>
      </c>
      <c r="AU78" s="107">
        <f t="shared" si="106"/>
        <v>550</v>
      </c>
      <c r="AV78" s="107">
        <v>1800</v>
      </c>
      <c r="AW78" s="107">
        <v>600</v>
      </c>
      <c r="AX78" s="107">
        <f t="shared" si="106"/>
        <v>2200</v>
      </c>
      <c r="AY78" s="107">
        <f t="shared" si="106"/>
        <v>1500</v>
      </c>
      <c r="AZ78" s="107">
        <f t="shared" si="106"/>
        <v>500</v>
      </c>
      <c r="BA78" s="107">
        <f t="shared" si="106"/>
        <v>1900</v>
      </c>
      <c r="BB78" s="107">
        <f t="shared" si="106"/>
        <v>400</v>
      </c>
      <c r="BC78" s="107">
        <v>300</v>
      </c>
      <c r="BD78" s="107">
        <f t="shared" si="106"/>
        <v>400</v>
      </c>
      <c r="BE78" s="107">
        <v>1200</v>
      </c>
      <c r="BF78" s="107">
        <v>900</v>
      </c>
      <c r="BG78" s="107">
        <f t="shared" si="106"/>
        <v>400</v>
      </c>
      <c r="BH78" s="107">
        <f t="shared" si="106"/>
        <v>1500</v>
      </c>
      <c r="BI78" s="107">
        <f t="shared" si="106"/>
        <v>300</v>
      </c>
      <c r="BJ78" s="107">
        <f t="shared" si="106"/>
        <v>2300</v>
      </c>
      <c r="BK78" s="107">
        <v>500</v>
      </c>
      <c r="BL78" s="107">
        <f t="shared" si="106"/>
        <v>200</v>
      </c>
      <c r="BM78" s="107">
        <f t="shared" si="106"/>
        <v>700</v>
      </c>
      <c r="BN78" s="107">
        <f t="shared" si="106"/>
        <v>500</v>
      </c>
      <c r="BO78" s="107">
        <f t="shared" si="106"/>
        <v>1000</v>
      </c>
      <c r="BP78" s="107">
        <f t="shared" si="106"/>
        <v>600</v>
      </c>
      <c r="BQ78" s="107">
        <f t="shared" si="106"/>
        <v>600</v>
      </c>
      <c r="BR78" s="107">
        <f t="shared" si="106"/>
        <v>1000</v>
      </c>
      <c r="BS78" s="107">
        <v>1300</v>
      </c>
      <c r="BT78" s="107">
        <v>300</v>
      </c>
      <c r="BU78" s="107">
        <f t="shared" si="106"/>
        <v>600</v>
      </c>
      <c r="BV78" s="107">
        <v>600</v>
      </c>
      <c r="BW78" s="107">
        <f t="shared" ref="BW78:EI78" si="107">SUM(BW70/2)</f>
        <v>400</v>
      </c>
      <c r="BX78" s="107">
        <f t="shared" si="107"/>
        <v>100</v>
      </c>
      <c r="BY78" s="107">
        <f t="shared" si="107"/>
        <v>100</v>
      </c>
      <c r="BZ78" s="107">
        <v>700</v>
      </c>
      <c r="CA78" s="107">
        <f t="shared" si="107"/>
        <v>1000</v>
      </c>
      <c r="CB78" s="107">
        <f t="shared" si="107"/>
        <v>200</v>
      </c>
      <c r="CC78" s="107">
        <v>200</v>
      </c>
      <c r="CD78" s="107">
        <f t="shared" si="107"/>
        <v>400</v>
      </c>
      <c r="CE78" s="107">
        <f t="shared" si="107"/>
        <v>100</v>
      </c>
      <c r="CF78" s="107">
        <f t="shared" si="107"/>
        <v>100</v>
      </c>
      <c r="CG78" s="107">
        <f t="shared" si="107"/>
        <v>100</v>
      </c>
      <c r="CH78" s="107">
        <f t="shared" si="107"/>
        <v>200</v>
      </c>
      <c r="CI78" s="107">
        <f t="shared" si="107"/>
        <v>200</v>
      </c>
      <c r="CJ78" s="107">
        <f t="shared" si="107"/>
        <v>400</v>
      </c>
      <c r="CK78" s="107">
        <f t="shared" si="107"/>
        <v>1000</v>
      </c>
      <c r="CL78" s="107">
        <v>200</v>
      </c>
      <c r="CM78" s="107">
        <f t="shared" si="107"/>
        <v>200</v>
      </c>
      <c r="CN78" s="107">
        <f t="shared" si="107"/>
        <v>200</v>
      </c>
      <c r="CO78" s="107">
        <v>300</v>
      </c>
      <c r="CP78" s="107">
        <f t="shared" si="107"/>
        <v>100</v>
      </c>
      <c r="CQ78" s="107">
        <f t="shared" si="107"/>
        <v>0</v>
      </c>
      <c r="CR78" s="107">
        <f t="shared" si="107"/>
        <v>0</v>
      </c>
      <c r="CS78" s="107"/>
      <c r="CT78" s="107">
        <f t="shared" si="107"/>
        <v>0</v>
      </c>
      <c r="CU78" s="107">
        <f t="shared" si="107"/>
        <v>0</v>
      </c>
      <c r="CV78" s="107">
        <f t="shared" si="107"/>
        <v>0</v>
      </c>
      <c r="CW78" s="107">
        <f t="shared" si="107"/>
        <v>0</v>
      </c>
      <c r="CX78" s="107">
        <f t="shared" si="107"/>
        <v>0</v>
      </c>
      <c r="CY78" s="107">
        <f t="shared" si="107"/>
        <v>0</v>
      </c>
      <c r="CZ78" s="107">
        <f t="shared" si="107"/>
        <v>0</v>
      </c>
      <c r="DA78" s="107">
        <f t="shared" si="107"/>
        <v>0</v>
      </c>
      <c r="DB78" s="107">
        <f t="shared" si="107"/>
        <v>0</v>
      </c>
      <c r="DC78" s="107">
        <f t="shared" si="107"/>
        <v>0</v>
      </c>
      <c r="DD78" s="107">
        <f t="shared" si="107"/>
        <v>0</v>
      </c>
      <c r="DE78" s="107">
        <f t="shared" si="107"/>
        <v>0</v>
      </c>
      <c r="DF78" s="107">
        <f t="shared" si="107"/>
        <v>0</v>
      </c>
      <c r="DG78" s="107">
        <f t="shared" si="107"/>
        <v>0</v>
      </c>
      <c r="DH78" s="6">
        <f t="shared" si="107"/>
        <v>0</v>
      </c>
      <c r="DI78" s="6">
        <f t="shared" si="107"/>
        <v>0</v>
      </c>
      <c r="DJ78" s="6">
        <f t="shared" si="107"/>
        <v>0</v>
      </c>
      <c r="DK78" s="6">
        <f t="shared" si="107"/>
        <v>0</v>
      </c>
      <c r="DL78" s="6">
        <f t="shared" si="107"/>
        <v>0</v>
      </c>
      <c r="DM78" s="6">
        <f t="shared" si="107"/>
        <v>0</v>
      </c>
      <c r="DN78" s="6">
        <f t="shared" si="107"/>
        <v>0</v>
      </c>
      <c r="DO78" s="6">
        <f t="shared" si="107"/>
        <v>0</v>
      </c>
      <c r="DP78" s="6">
        <f t="shared" si="107"/>
        <v>0</v>
      </c>
      <c r="DQ78" s="6">
        <f t="shared" si="107"/>
        <v>0</v>
      </c>
      <c r="DR78" s="6">
        <f t="shared" si="107"/>
        <v>0</v>
      </c>
      <c r="DS78" s="6">
        <f t="shared" si="107"/>
        <v>0</v>
      </c>
      <c r="DT78" s="6">
        <f t="shared" si="107"/>
        <v>0</v>
      </c>
      <c r="DU78" s="6">
        <f t="shared" si="107"/>
        <v>0</v>
      </c>
      <c r="DV78" s="6">
        <f t="shared" si="107"/>
        <v>0</v>
      </c>
      <c r="DW78" s="6">
        <f t="shared" si="107"/>
        <v>0</v>
      </c>
      <c r="DX78" s="6">
        <f t="shared" si="107"/>
        <v>0</v>
      </c>
      <c r="DY78" s="6">
        <f t="shared" si="107"/>
        <v>0</v>
      </c>
      <c r="DZ78" s="6">
        <f t="shared" si="107"/>
        <v>0</v>
      </c>
      <c r="EA78" s="6">
        <f t="shared" si="107"/>
        <v>0</v>
      </c>
      <c r="EB78" s="6">
        <f t="shared" si="107"/>
        <v>0</v>
      </c>
      <c r="EC78" s="6">
        <f t="shared" si="107"/>
        <v>0</v>
      </c>
      <c r="ED78" s="6">
        <f t="shared" si="107"/>
        <v>0</v>
      </c>
      <c r="EE78" s="6">
        <f t="shared" si="107"/>
        <v>0</v>
      </c>
      <c r="EF78" s="6">
        <f t="shared" si="107"/>
        <v>0</v>
      </c>
      <c r="EG78" s="6">
        <f t="shared" si="107"/>
        <v>0</v>
      </c>
      <c r="EH78" s="6">
        <f t="shared" si="107"/>
        <v>0</v>
      </c>
      <c r="EI78" s="6">
        <f t="shared" si="107"/>
        <v>0</v>
      </c>
      <c r="EJ78" s="6">
        <f t="shared" ref="EJ78:FH78" si="108">SUM(EJ70/2)</f>
        <v>0</v>
      </c>
      <c r="EK78" s="6">
        <f t="shared" si="108"/>
        <v>0</v>
      </c>
      <c r="EL78" s="6">
        <f t="shared" si="108"/>
        <v>0</v>
      </c>
      <c r="EM78" s="6">
        <f t="shared" si="108"/>
        <v>0</v>
      </c>
      <c r="EN78" s="6">
        <f t="shared" si="108"/>
        <v>0</v>
      </c>
      <c r="EO78" s="6">
        <f t="shared" si="108"/>
        <v>0</v>
      </c>
      <c r="EP78" s="6">
        <f t="shared" si="108"/>
        <v>0</v>
      </c>
      <c r="EQ78" s="6">
        <f t="shared" si="108"/>
        <v>0</v>
      </c>
      <c r="ER78" s="6">
        <f t="shared" si="108"/>
        <v>0</v>
      </c>
      <c r="ES78" s="6">
        <f t="shared" si="108"/>
        <v>0</v>
      </c>
      <c r="ET78" s="6">
        <f t="shared" si="108"/>
        <v>0</v>
      </c>
      <c r="EU78" s="6">
        <f t="shared" si="108"/>
        <v>0</v>
      </c>
      <c r="EV78" s="6">
        <f t="shared" si="108"/>
        <v>0</v>
      </c>
      <c r="EW78" s="6">
        <f t="shared" si="108"/>
        <v>0</v>
      </c>
      <c r="EX78" s="6">
        <f t="shared" si="108"/>
        <v>0</v>
      </c>
      <c r="EY78" s="6">
        <f t="shared" si="108"/>
        <v>0</v>
      </c>
      <c r="EZ78" s="6">
        <f t="shared" si="108"/>
        <v>0</v>
      </c>
      <c r="FA78" s="6">
        <f t="shared" si="108"/>
        <v>0</v>
      </c>
      <c r="FB78" s="6">
        <f t="shared" si="108"/>
        <v>0</v>
      </c>
      <c r="FC78" s="6">
        <f t="shared" si="108"/>
        <v>0</v>
      </c>
      <c r="FD78" s="6">
        <f t="shared" si="108"/>
        <v>0</v>
      </c>
      <c r="FE78" s="6">
        <f t="shared" si="108"/>
        <v>0</v>
      </c>
      <c r="FF78" s="6">
        <f t="shared" si="108"/>
        <v>0</v>
      </c>
      <c r="FG78" s="6">
        <f t="shared" si="108"/>
        <v>0</v>
      </c>
      <c r="FH78" s="6">
        <f t="shared" si="108"/>
        <v>0</v>
      </c>
    </row>
    <row r="79" spans="1:164" s="19" customFormat="1" x14ac:dyDescent="0.85">
      <c r="D79" s="318"/>
      <c r="E79" s="319"/>
      <c r="F79" s="320"/>
      <c r="G79" s="109" t="s">
        <v>213</v>
      </c>
      <c r="H79" s="59">
        <f>SUM(I79:DA79)</f>
        <v>69900</v>
      </c>
      <c r="I79" s="107">
        <f>SUM(I70-I78)</f>
        <v>1000</v>
      </c>
      <c r="J79" s="107">
        <f t="shared" ref="J79:BU79" si="109">SUM(J70-J78)</f>
        <v>100</v>
      </c>
      <c r="K79" s="107">
        <f t="shared" si="109"/>
        <v>400</v>
      </c>
      <c r="L79" s="107">
        <f t="shared" si="109"/>
        <v>100</v>
      </c>
      <c r="M79" s="107">
        <f t="shared" si="109"/>
        <v>100</v>
      </c>
      <c r="N79" s="107">
        <f t="shared" si="109"/>
        <v>100</v>
      </c>
      <c r="O79" s="107">
        <f t="shared" si="109"/>
        <v>500</v>
      </c>
      <c r="P79" s="107">
        <f t="shared" si="109"/>
        <v>700</v>
      </c>
      <c r="Q79" s="107">
        <f t="shared" si="109"/>
        <v>100</v>
      </c>
      <c r="R79" s="107">
        <f t="shared" si="109"/>
        <v>100</v>
      </c>
      <c r="S79" s="107">
        <f t="shared" si="109"/>
        <v>1000</v>
      </c>
      <c r="T79" s="107">
        <f t="shared" si="109"/>
        <v>100</v>
      </c>
      <c r="U79" s="107">
        <f t="shared" si="109"/>
        <v>100</v>
      </c>
      <c r="V79" s="107">
        <f t="shared" si="109"/>
        <v>200</v>
      </c>
      <c r="W79" s="107">
        <f t="shared" si="109"/>
        <v>100</v>
      </c>
      <c r="X79" s="107">
        <f t="shared" si="109"/>
        <v>200</v>
      </c>
      <c r="Y79" s="107">
        <f t="shared" si="109"/>
        <v>250</v>
      </c>
      <c r="Z79" s="107">
        <f t="shared" si="109"/>
        <v>100</v>
      </c>
      <c r="AA79" s="107">
        <f t="shared" si="109"/>
        <v>100</v>
      </c>
      <c r="AB79" s="107">
        <f t="shared" si="109"/>
        <v>500</v>
      </c>
      <c r="AC79" s="107">
        <f t="shared" si="109"/>
        <v>2500</v>
      </c>
      <c r="AD79" s="107">
        <f t="shared" si="109"/>
        <v>600</v>
      </c>
      <c r="AE79" s="107">
        <f t="shared" si="109"/>
        <v>3100</v>
      </c>
      <c r="AF79" s="107">
        <f t="shared" si="109"/>
        <v>3600</v>
      </c>
      <c r="AG79" s="107">
        <f t="shared" si="109"/>
        <v>900</v>
      </c>
      <c r="AH79" s="107">
        <f t="shared" si="109"/>
        <v>2600</v>
      </c>
      <c r="AI79" s="107">
        <f t="shared" si="109"/>
        <v>4000</v>
      </c>
      <c r="AJ79" s="107">
        <f t="shared" si="109"/>
        <v>3500</v>
      </c>
      <c r="AK79" s="107">
        <f t="shared" si="109"/>
        <v>600</v>
      </c>
      <c r="AL79" s="107">
        <f t="shared" si="109"/>
        <v>2500</v>
      </c>
      <c r="AM79" s="107">
        <f t="shared" si="109"/>
        <v>1100</v>
      </c>
      <c r="AN79" s="107">
        <f t="shared" si="109"/>
        <v>1600</v>
      </c>
      <c r="AO79" s="107">
        <f t="shared" si="109"/>
        <v>1900</v>
      </c>
      <c r="AP79" s="107">
        <f t="shared" si="109"/>
        <v>2000</v>
      </c>
      <c r="AQ79" s="107">
        <f t="shared" si="109"/>
        <v>500</v>
      </c>
      <c r="AR79" s="107">
        <f t="shared" si="109"/>
        <v>400</v>
      </c>
      <c r="AS79" s="107">
        <f t="shared" si="109"/>
        <v>2200</v>
      </c>
      <c r="AT79" s="107">
        <f t="shared" si="109"/>
        <v>500</v>
      </c>
      <c r="AU79" s="107">
        <f t="shared" si="109"/>
        <v>550</v>
      </c>
      <c r="AV79" s="107">
        <f t="shared" si="109"/>
        <v>1700</v>
      </c>
      <c r="AW79" s="107">
        <f t="shared" si="109"/>
        <v>500</v>
      </c>
      <c r="AX79" s="107">
        <f t="shared" si="109"/>
        <v>2200</v>
      </c>
      <c r="AY79" s="107">
        <f t="shared" si="109"/>
        <v>1500</v>
      </c>
      <c r="AZ79" s="107">
        <f t="shared" si="109"/>
        <v>500</v>
      </c>
      <c r="BA79" s="107">
        <f t="shared" si="109"/>
        <v>1900</v>
      </c>
      <c r="BB79" s="107">
        <f t="shared" si="109"/>
        <v>400</v>
      </c>
      <c r="BC79" s="107">
        <f t="shared" si="109"/>
        <v>200</v>
      </c>
      <c r="BD79" s="107">
        <f t="shared" si="109"/>
        <v>400</v>
      </c>
      <c r="BE79" s="107">
        <f t="shared" si="109"/>
        <v>1100</v>
      </c>
      <c r="BF79" s="107">
        <f t="shared" si="109"/>
        <v>800</v>
      </c>
      <c r="BG79" s="107">
        <f t="shared" si="109"/>
        <v>400</v>
      </c>
      <c r="BH79" s="107">
        <f t="shared" si="109"/>
        <v>1500</v>
      </c>
      <c r="BI79" s="107">
        <f t="shared" si="109"/>
        <v>300</v>
      </c>
      <c r="BJ79" s="107">
        <f t="shared" si="109"/>
        <v>2300</v>
      </c>
      <c r="BK79" s="107">
        <f t="shared" si="109"/>
        <v>400</v>
      </c>
      <c r="BL79" s="107">
        <f t="shared" si="109"/>
        <v>200</v>
      </c>
      <c r="BM79" s="107">
        <f t="shared" si="109"/>
        <v>700</v>
      </c>
      <c r="BN79" s="107">
        <f t="shared" si="109"/>
        <v>500</v>
      </c>
      <c r="BO79" s="107">
        <f t="shared" si="109"/>
        <v>1000</v>
      </c>
      <c r="BP79" s="107">
        <f t="shared" si="109"/>
        <v>600</v>
      </c>
      <c r="BQ79" s="107">
        <f t="shared" si="109"/>
        <v>600</v>
      </c>
      <c r="BR79" s="107">
        <f t="shared" si="109"/>
        <v>1000</v>
      </c>
      <c r="BS79" s="107">
        <f t="shared" si="109"/>
        <v>1200</v>
      </c>
      <c r="BT79" s="107">
        <f t="shared" si="109"/>
        <v>200</v>
      </c>
      <c r="BU79" s="107">
        <f t="shared" si="109"/>
        <v>600</v>
      </c>
      <c r="BV79" s="107">
        <f t="shared" ref="BV79:EH79" si="110">SUM(BV70-BV78)</f>
        <v>500</v>
      </c>
      <c r="BW79" s="107">
        <f t="shared" si="110"/>
        <v>400</v>
      </c>
      <c r="BX79" s="107">
        <f t="shared" si="110"/>
        <v>100</v>
      </c>
      <c r="BY79" s="107">
        <f t="shared" si="110"/>
        <v>100</v>
      </c>
      <c r="BZ79" s="107">
        <f t="shared" si="110"/>
        <v>600</v>
      </c>
      <c r="CA79" s="107">
        <f t="shared" si="110"/>
        <v>1000</v>
      </c>
      <c r="CB79" s="107">
        <f t="shared" si="110"/>
        <v>200</v>
      </c>
      <c r="CC79" s="107">
        <f t="shared" si="110"/>
        <v>100</v>
      </c>
      <c r="CD79" s="107">
        <f t="shared" si="110"/>
        <v>400</v>
      </c>
      <c r="CE79" s="107">
        <f t="shared" si="110"/>
        <v>100</v>
      </c>
      <c r="CF79" s="107">
        <f t="shared" si="110"/>
        <v>100</v>
      </c>
      <c r="CG79" s="107">
        <f t="shared" si="110"/>
        <v>100</v>
      </c>
      <c r="CH79" s="107">
        <f t="shared" si="110"/>
        <v>200</v>
      </c>
      <c r="CI79" s="107">
        <f t="shared" si="110"/>
        <v>200</v>
      </c>
      <c r="CJ79" s="107">
        <f t="shared" si="110"/>
        <v>400</v>
      </c>
      <c r="CK79" s="107">
        <f t="shared" si="110"/>
        <v>1000</v>
      </c>
      <c r="CL79" s="107">
        <f t="shared" si="110"/>
        <v>300</v>
      </c>
      <c r="CM79" s="107">
        <f t="shared" si="110"/>
        <v>200</v>
      </c>
      <c r="CN79" s="107">
        <f t="shared" si="110"/>
        <v>200</v>
      </c>
      <c r="CO79" s="107">
        <v>400</v>
      </c>
      <c r="CP79" s="107">
        <f t="shared" si="110"/>
        <v>100</v>
      </c>
      <c r="CQ79" s="107">
        <f t="shared" si="110"/>
        <v>0</v>
      </c>
      <c r="CR79" s="107">
        <f t="shared" si="110"/>
        <v>0</v>
      </c>
      <c r="CS79" s="107"/>
      <c r="CT79" s="107">
        <f t="shared" si="110"/>
        <v>0</v>
      </c>
      <c r="CU79" s="107">
        <f t="shared" si="110"/>
        <v>0</v>
      </c>
      <c r="CV79" s="107">
        <f t="shared" si="110"/>
        <v>0</v>
      </c>
      <c r="CW79" s="107">
        <f t="shared" si="110"/>
        <v>0</v>
      </c>
      <c r="CX79" s="107">
        <f t="shared" si="110"/>
        <v>0</v>
      </c>
      <c r="CY79" s="107">
        <f t="shared" si="110"/>
        <v>0</v>
      </c>
      <c r="CZ79" s="107">
        <f t="shared" si="110"/>
        <v>0</v>
      </c>
      <c r="DA79" s="107">
        <f t="shared" si="110"/>
        <v>0</v>
      </c>
      <c r="DB79" s="107">
        <f t="shared" si="110"/>
        <v>0</v>
      </c>
      <c r="DC79" s="107">
        <f t="shared" si="110"/>
        <v>0</v>
      </c>
      <c r="DD79" s="107">
        <f t="shared" si="110"/>
        <v>0</v>
      </c>
      <c r="DE79" s="107">
        <f t="shared" si="110"/>
        <v>0</v>
      </c>
      <c r="DF79" s="107">
        <f t="shared" si="110"/>
        <v>0</v>
      </c>
      <c r="DG79" s="107">
        <f t="shared" si="110"/>
        <v>0</v>
      </c>
      <c r="DH79" s="6">
        <f t="shared" si="110"/>
        <v>0</v>
      </c>
      <c r="DI79" s="6">
        <f t="shared" si="110"/>
        <v>0</v>
      </c>
      <c r="DJ79" s="6">
        <f t="shared" si="110"/>
        <v>0</v>
      </c>
      <c r="DK79" s="6">
        <f t="shared" si="110"/>
        <v>0</v>
      </c>
      <c r="DL79" s="6">
        <f t="shared" si="110"/>
        <v>0</v>
      </c>
      <c r="DM79" s="6">
        <f t="shared" si="110"/>
        <v>0</v>
      </c>
      <c r="DN79" s="6">
        <f t="shared" si="110"/>
        <v>0</v>
      </c>
      <c r="DO79" s="6">
        <f t="shared" si="110"/>
        <v>0</v>
      </c>
      <c r="DP79" s="6">
        <f t="shared" si="110"/>
        <v>0</v>
      </c>
      <c r="DQ79" s="6">
        <f t="shared" si="110"/>
        <v>0</v>
      </c>
      <c r="DR79" s="6">
        <f t="shared" si="110"/>
        <v>0</v>
      </c>
      <c r="DS79" s="6">
        <f t="shared" si="110"/>
        <v>0</v>
      </c>
      <c r="DT79" s="6">
        <f t="shared" si="110"/>
        <v>0</v>
      </c>
      <c r="DU79" s="6">
        <f t="shared" si="110"/>
        <v>0</v>
      </c>
      <c r="DV79" s="6">
        <f t="shared" si="110"/>
        <v>0</v>
      </c>
      <c r="DW79" s="6">
        <f t="shared" si="110"/>
        <v>0</v>
      </c>
      <c r="DX79" s="6">
        <f t="shared" si="110"/>
        <v>0</v>
      </c>
      <c r="DY79" s="6">
        <f t="shared" si="110"/>
        <v>0</v>
      </c>
      <c r="DZ79" s="6">
        <f t="shared" si="110"/>
        <v>0</v>
      </c>
      <c r="EA79" s="6">
        <f t="shared" si="110"/>
        <v>0</v>
      </c>
      <c r="EB79" s="6">
        <f t="shared" si="110"/>
        <v>0</v>
      </c>
      <c r="EC79" s="6">
        <f t="shared" si="110"/>
        <v>0</v>
      </c>
      <c r="ED79" s="6">
        <f t="shared" si="110"/>
        <v>0</v>
      </c>
      <c r="EE79" s="6">
        <f t="shared" si="110"/>
        <v>0</v>
      </c>
      <c r="EF79" s="6">
        <f t="shared" si="110"/>
        <v>0</v>
      </c>
      <c r="EG79" s="6">
        <f t="shared" si="110"/>
        <v>0</v>
      </c>
      <c r="EH79" s="6">
        <f t="shared" si="110"/>
        <v>0</v>
      </c>
      <c r="EI79" s="6">
        <f t="shared" ref="EI79:FH79" si="111">SUM(EI70-EI78)</f>
        <v>0</v>
      </c>
      <c r="EJ79" s="6">
        <f t="shared" si="111"/>
        <v>0</v>
      </c>
      <c r="EK79" s="6">
        <f t="shared" si="111"/>
        <v>0</v>
      </c>
      <c r="EL79" s="6">
        <f t="shared" si="111"/>
        <v>0</v>
      </c>
      <c r="EM79" s="6">
        <f t="shared" si="111"/>
        <v>0</v>
      </c>
      <c r="EN79" s="6">
        <f t="shared" si="111"/>
        <v>0</v>
      </c>
      <c r="EO79" s="6">
        <f t="shared" si="111"/>
        <v>0</v>
      </c>
      <c r="EP79" s="6">
        <f t="shared" si="111"/>
        <v>0</v>
      </c>
      <c r="EQ79" s="6">
        <f t="shared" si="111"/>
        <v>0</v>
      </c>
      <c r="ER79" s="6">
        <f t="shared" si="111"/>
        <v>0</v>
      </c>
      <c r="ES79" s="6">
        <f t="shared" si="111"/>
        <v>0</v>
      </c>
      <c r="ET79" s="6">
        <f t="shared" si="111"/>
        <v>0</v>
      </c>
      <c r="EU79" s="6">
        <f t="shared" si="111"/>
        <v>0</v>
      </c>
      <c r="EV79" s="6">
        <f t="shared" si="111"/>
        <v>0</v>
      </c>
      <c r="EW79" s="6">
        <f t="shared" si="111"/>
        <v>0</v>
      </c>
      <c r="EX79" s="6">
        <f t="shared" si="111"/>
        <v>0</v>
      </c>
      <c r="EY79" s="6">
        <f t="shared" si="111"/>
        <v>0</v>
      </c>
      <c r="EZ79" s="6">
        <f t="shared" si="111"/>
        <v>0</v>
      </c>
      <c r="FA79" s="6">
        <f t="shared" si="111"/>
        <v>0</v>
      </c>
      <c r="FB79" s="6">
        <f t="shared" si="111"/>
        <v>0</v>
      </c>
      <c r="FC79" s="6">
        <f t="shared" si="111"/>
        <v>0</v>
      </c>
      <c r="FD79" s="6">
        <f t="shared" si="111"/>
        <v>0</v>
      </c>
      <c r="FE79" s="6">
        <f t="shared" si="111"/>
        <v>0</v>
      </c>
      <c r="FF79" s="6">
        <f t="shared" si="111"/>
        <v>0</v>
      </c>
      <c r="FG79" s="6">
        <f t="shared" si="111"/>
        <v>0</v>
      </c>
      <c r="FH79" s="6">
        <f t="shared" si="111"/>
        <v>0</v>
      </c>
    </row>
    <row r="80" spans="1:164" s="19" customFormat="1" x14ac:dyDescent="0.85">
      <c r="D80" s="321"/>
      <c r="E80" s="322"/>
      <c r="F80" s="323"/>
      <c r="G80" s="111" t="s">
        <v>3</v>
      </c>
      <c r="H80" s="111">
        <f>SUM(H78:H79)</f>
        <v>141900</v>
      </c>
      <c r="I80" s="111">
        <f t="shared" ref="I80:BT80" si="112">SUM(I78:I79)</f>
        <v>2000</v>
      </c>
      <c r="J80" s="111">
        <f t="shared" si="112"/>
        <v>200</v>
      </c>
      <c r="K80" s="111">
        <f t="shared" si="112"/>
        <v>900</v>
      </c>
      <c r="L80" s="111">
        <f t="shared" si="112"/>
        <v>200</v>
      </c>
      <c r="M80" s="111">
        <f t="shared" si="112"/>
        <v>200</v>
      </c>
      <c r="N80" s="111">
        <f t="shared" si="112"/>
        <v>200</v>
      </c>
      <c r="O80" s="111">
        <f t="shared" si="112"/>
        <v>1000</v>
      </c>
      <c r="P80" s="111">
        <f t="shared" si="112"/>
        <v>1500</v>
      </c>
      <c r="Q80" s="111">
        <f t="shared" si="112"/>
        <v>200</v>
      </c>
      <c r="R80" s="111">
        <f t="shared" si="112"/>
        <v>200</v>
      </c>
      <c r="S80" s="111">
        <f t="shared" si="112"/>
        <v>2000</v>
      </c>
      <c r="T80" s="111">
        <f t="shared" si="112"/>
        <v>200</v>
      </c>
      <c r="U80" s="111">
        <f t="shared" si="112"/>
        <v>300</v>
      </c>
      <c r="V80" s="111">
        <f t="shared" si="112"/>
        <v>400</v>
      </c>
      <c r="W80" s="111">
        <f t="shared" si="112"/>
        <v>200</v>
      </c>
      <c r="X80" s="111">
        <f t="shared" si="112"/>
        <v>500</v>
      </c>
      <c r="Y80" s="111">
        <f t="shared" si="112"/>
        <v>500</v>
      </c>
      <c r="Z80" s="111">
        <f t="shared" si="112"/>
        <v>200</v>
      </c>
      <c r="AA80" s="111">
        <f t="shared" si="112"/>
        <v>200</v>
      </c>
      <c r="AB80" s="111">
        <f t="shared" si="112"/>
        <v>1100</v>
      </c>
      <c r="AC80" s="111">
        <f t="shared" si="112"/>
        <v>5000</v>
      </c>
      <c r="AD80" s="111">
        <f t="shared" si="112"/>
        <v>1300</v>
      </c>
      <c r="AE80" s="111">
        <f t="shared" si="112"/>
        <v>6300</v>
      </c>
      <c r="AF80" s="111">
        <f t="shared" si="112"/>
        <v>7300</v>
      </c>
      <c r="AG80" s="111">
        <f t="shared" si="112"/>
        <v>1800</v>
      </c>
      <c r="AH80" s="111">
        <f t="shared" si="112"/>
        <v>5300</v>
      </c>
      <c r="AI80" s="111">
        <f t="shared" si="112"/>
        <v>8100</v>
      </c>
      <c r="AJ80" s="111">
        <f t="shared" si="112"/>
        <v>7100</v>
      </c>
      <c r="AK80" s="111">
        <f t="shared" si="112"/>
        <v>1200</v>
      </c>
      <c r="AL80" s="111">
        <f t="shared" si="112"/>
        <v>5000</v>
      </c>
      <c r="AM80" s="111">
        <f t="shared" si="112"/>
        <v>2200</v>
      </c>
      <c r="AN80" s="111">
        <f t="shared" si="112"/>
        <v>3200</v>
      </c>
      <c r="AO80" s="111">
        <f t="shared" si="112"/>
        <v>3800</v>
      </c>
      <c r="AP80" s="111">
        <f t="shared" si="112"/>
        <v>4100</v>
      </c>
      <c r="AQ80" s="111">
        <f t="shared" si="112"/>
        <v>1000</v>
      </c>
      <c r="AR80" s="111">
        <f t="shared" si="112"/>
        <v>800</v>
      </c>
      <c r="AS80" s="111">
        <f t="shared" si="112"/>
        <v>4400</v>
      </c>
      <c r="AT80" s="111">
        <f t="shared" si="112"/>
        <v>1000</v>
      </c>
      <c r="AU80" s="111">
        <f t="shared" si="112"/>
        <v>1100</v>
      </c>
      <c r="AV80" s="111">
        <f t="shared" si="112"/>
        <v>3500</v>
      </c>
      <c r="AW80" s="111">
        <f t="shared" si="112"/>
        <v>1100</v>
      </c>
      <c r="AX80" s="111">
        <f t="shared" si="112"/>
        <v>4400</v>
      </c>
      <c r="AY80" s="111">
        <f t="shared" si="112"/>
        <v>3000</v>
      </c>
      <c r="AZ80" s="111">
        <f t="shared" si="112"/>
        <v>1000</v>
      </c>
      <c r="BA80" s="111">
        <f t="shared" si="112"/>
        <v>3800</v>
      </c>
      <c r="BB80" s="111">
        <f t="shared" si="112"/>
        <v>800</v>
      </c>
      <c r="BC80" s="111">
        <f t="shared" si="112"/>
        <v>500</v>
      </c>
      <c r="BD80" s="111">
        <f t="shared" si="112"/>
        <v>800</v>
      </c>
      <c r="BE80" s="111">
        <f t="shared" si="112"/>
        <v>2300</v>
      </c>
      <c r="BF80" s="111">
        <f t="shared" si="112"/>
        <v>1700</v>
      </c>
      <c r="BG80" s="111">
        <f t="shared" si="112"/>
        <v>800</v>
      </c>
      <c r="BH80" s="111">
        <f t="shared" si="112"/>
        <v>3000</v>
      </c>
      <c r="BI80" s="111">
        <f t="shared" si="112"/>
        <v>600</v>
      </c>
      <c r="BJ80" s="111">
        <f t="shared" si="112"/>
        <v>4600</v>
      </c>
      <c r="BK80" s="111">
        <f t="shared" si="112"/>
        <v>900</v>
      </c>
      <c r="BL80" s="111">
        <f t="shared" si="112"/>
        <v>400</v>
      </c>
      <c r="BM80" s="111">
        <f t="shared" si="112"/>
        <v>1400</v>
      </c>
      <c r="BN80" s="111">
        <f t="shared" si="112"/>
        <v>1000</v>
      </c>
      <c r="BO80" s="111">
        <f t="shared" si="112"/>
        <v>2000</v>
      </c>
      <c r="BP80" s="111">
        <f t="shared" si="112"/>
        <v>1200</v>
      </c>
      <c r="BQ80" s="111">
        <f t="shared" si="112"/>
        <v>1200</v>
      </c>
      <c r="BR80" s="111">
        <f t="shared" si="112"/>
        <v>2000</v>
      </c>
      <c r="BS80" s="111">
        <f t="shared" si="112"/>
        <v>2500</v>
      </c>
      <c r="BT80" s="111">
        <f t="shared" si="112"/>
        <v>500</v>
      </c>
      <c r="BU80" s="111">
        <f t="shared" ref="BU80:DA80" si="113">SUM(BU78:BU79)</f>
        <v>1200</v>
      </c>
      <c r="BV80" s="111">
        <f t="shared" si="113"/>
        <v>1100</v>
      </c>
      <c r="BW80" s="111">
        <f t="shared" si="113"/>
        <v>800</v>
      </c>
      <c r="BX80" s="111">
        <f t="shared" si="113"/>
        <v>200</v>
      </c>
      <c r="BY80" s="111">
        <f t="shared" si="113"/>
        <v>200</v>
      </c>
      <c r="BZ80" s="111">
        <f t="shared" si="113"/>
        <v>1300</v>
      </c>
      <c r="CA80" s="111">
        <f t="shared" si="113"/>
        <v>2000</v>
      </c>
      <c r="CB80" s="111">
        <f t="shared" si="113"/>
        <v>400</v>
      </c>
      <c r="CC80" s="111">
        <f t="shared" si="113"/>
        <v>300</v>
      </c>
      <c r="CD80" s="111">
        <f t="shared" si="113"/>
        <v>800</v>
      </c>
      <c r="CE80" s="111">
        <f t="shared" si="113"/>
        <v>200</v>
      </c>
      <c r="CF80" s="111">
        <f t="shared" si="113"/>
        <v>200</v>
      </c>
      <c r="CG80" s="111">
        <f t="shared" si="113"/>
        <v>200</v>
      </c>
      <c r="CH80" s="111">
        <f t="shared" si="113"/>
        <v>400</v>
      </c>
      <c r="CI80" s="111">
        <f t="shared" si="113"/>
        <v>400</v>
      </c>
      <c r="CJ80" s="111">
        <f t="shared" si="113"/>
        <v>800</v>
      </c>
      <c r="CK80" s="111">
        <f t="shared" si="113"/>
        <v>2000</v>
      </c>
      <c r="CL80" s="111">
        <f t="shared" si="113"/>
        <v>500</v>
      </c>
      <c r="CM80" s="111">
        <f t="shared" si="113"/>
        <v>400</v>
      </c>
      <c r="CN80" s="111">
        <f t="shared" si="113"/>
        <v>400</v>
      </c>
      <c r="CO80" s="111">
        <f t="shared" si="113"/>
        <v>700</v>
      </c>
      <c r="CP80" s="111">
        <f t="shared" si="113"/>
        <v>200</v>
      </c>
      <c r="CQ80" s="111">
        <f t="shared" si="113"/>
        <v>0</v>
      </c>
      <c r="CR80" s="111">
        <f t="shared" si="113"/>
        <v>0</v>
      </c>
      <c r="CS80" s="111"/>
      <c r="CT80" s="111">
        <f t="shared" si="113"/>
        <v>0</v>
      </c>
      <c r="CU80" s="111">
        <f t="shared" si="113"/>
        <v>0</v>
      </c>
      <c r="CV80" s="111">
        <f t="shared" si="113"/>
        <v>0</v>
      </c>
      <c r="CW80" s="111">
        <f t="shared" si="113"/>
        <v>0</v>
      </c>
      <c r="CX80" s="111">
        <f t="shared" si="113"/>
        <v>0</v>
      </c>
      <c r="CY80" s="111">
        <f t="shared" si="113"/>
        <v>0</v>
      </c>
      <c r="CZ80" s="111">
        <f t="shared" si="113"/>
        <v>0</v>
      </c>
      <c r="DA80" s="111">
        <f t="shared" si="113"/>
        <v>0</v>
      </c>
      <c r="DB80" s="111"/>
      <c r="DC80" s="111"/>
      <c r="DD80" s="111"/>
      <c r="DE80" s="111"/>
      <c r="DF80" s="111"/>
      <c r="DG80" s="111"/>
    </row>
    <row r="81" spans="1:164" s="19" customFormat="1" x14ac:dyDescent="0.85">
      <c r="D81" s="308" t="s">
        <v>204</v>
      </c>
      <c r="E81" s="308"/>
      <c r="F81" s="308"/>
      <c r="G81" s="105" t="s">
        <v>211</v>
      </c>
      <c r="H81" s="59">
        <f>SUM(I81:DA81)</f>
        <v>224100</v>
      </c>
      <c r="I81" s="58">
        <f t="shared" ref="I81:AN81" si="114">SUM(I71/2)</f>
        <v>5000</v>
      </c>
      <c r="J81" s="58">
        <f t="shared" si="114"/>
        <v>800</v>
      </c>
      <c r="K81" s="58">
        <f t="shared" si="114"/>
        <v>2000</v>
      </c>
      <c r="L81" s="58">
        <f t="shared" si="114"/>
        <v>800</v>
      </c>
      <c r="M81" s="58">
        <f t="shared" si="114"/>
        <v>1200</v>
      </c>
      <c r="N81" s="58">
        <f t="shared" si="114"/>
        <v>1200</v>
      </c>
      <c r="O81" s="58">
        <f t="shared" si="114"/>
        <v>2000</v>
      </c>
      <c r="P81" s="58">
        <f t="shared" si="114"/>
        <v>2800</v>
      </c>
      <c r="Q81" s="58">
        <f t="shared" si="114"/>
        <v>800</v>
      </c>
      <c r="R81" s="58">
        <f t="shared" si="114"/>
        <v>1200</v>
      </c>
      <c r="S81" s="58">
        <f t="shared" si="114"/>
        <v>2500</v>
      </c>
      <c r="T81" s="58">
        <f t="shared" si="114"/>
        <v>1200</v>
      </c>
      <c r="U81" s="58">
        <f t="shared" si="114"/>
        <v>1600</v>
      </c>
      <c r="V81" s="58">
        <f t="shared" si="114"/>
        <v>1600</v>
      </c>
      <c r="W81" s="58">
        <f t="shared" si="114"/>
        <v>800</v>
      </c>
      <c r="X81" s="58">
        <f t="shared" si="114"/>
        <v>1600</v>
      </c>
      <c r="Y81" s="58">
        <f t="shared" si="114"/>
        <v>2000</v>
      </c>
      <c r="Z81" s="58">
        <f t="shared" si="114"/>
        <v>1200</v>
      </c>
      <c r="AA81" s="58">
        <f t="shared" si="114"/>
        <v>400</v>
      </c>
      <c r="AB81" s="58">
        <f t="shared" si="114"/>
        <v>2000</v>
      </c>
      <c r="AC81" s="58">
        <f t="shared" si="114"/>
        <v>10000</v>
      </c>
      <c r="AD81" s="58">
        <f t="shared" si="114"/>
        <v>2800</v>
      </c>
      <c r="AE81" s="58">
        <f t="shared" si="114"/>
        <v>5200</v>
      </c>
      <c r="AF81" s="58">
        <f t="shared" si="114"/>
        <v>5200</v>
      </c>
      <c r="AG81" s="58">
        <f t="shared" si="114"/>
        <v>2800</v>
      </c>
      <c r="AH81" s="58">
        <f t="shared" si="114"/>
        <v>5200</v>
      </c>
      <c r="AI81" s="58">
        <f t="shared" si="114"/>
        <v>5200</v>
      </c>
      <c r="AJ81" s="58">
        <f t="shared" si="114"/>
        <v>5200</v>
      </c>
      <c r="AK81" s="58">
        <f t="shared" si="114"/>
        <v>2000</v>
      </c>
      <c r="AL81" s="58">
        <f t="shared" si="114"/>
        <v>10000</v>
      </c>
      <c r="AM81" s="58">
        <f t="shared" si="114"/>
        <v>2800</v>
      </c>
      <c r="AN81" s="58">
        <f t="shared" si="114"/>
        <v>3600</v>
      </c>
      <c r="AO81" s="58">
        <f t="shared" ref="AO81:BT81" si="115">SUM(AO71/2)</f>
        <v>4400</v>
      </c>
      <c r="AP81" s="58">
        <f t="shared" si="115"/>
        <v>4400</v>
      </c>
      <c r="AQ81" s="58">
        <f t="shared" si="115"/>
        <v>2000</v>
      </c>
      <c r="AR81" s="58">
        <f t="shared" si="115"/>
        <v>2000</v>
      </c>
      <c r="AS81" s="58">
        <f t="shared" si="115"/>
        <v>4400</v>
      </c>
      <c r="AT81" s="58">
        <f t="shared" si="115"/>
        <v>2000</v>
      </c>
      <c r="AU81" s="58">
        <f t="shared" si="115"/>
        <v>2000</v>
      </c>
      <c r="AV81" s="58">
        <f t="shared" si="115"/>
        <v>3600</v>
      </c>
      <c r="AW81" s="58">
        <f t="shared" si="115"/>
        <v>2000</v>
      </c>
      <c r="AX81" s="58">
        <f t="shared" si="115"/>
        <v>4400</v>
      </c>
      <c r="AY81" s="58">
        <f t="shared" si="115"/>
        <v>7500</v>
      </c>
      <c r="AZ81" s="58">
        <f t="shared" si="115"/>
        <v>2000</v>
      </c>
      <c r="BA81" s="58">
        <f t="shared" si="115"/>
        <v>3600</v>
      </c>
      <c r="BB81" s="58">
        <f t="shared" si="115"/>
        <v>2000</v>
      </c>
      <c r="BC81" s="58">
        <f t="shared" si="115"/>
        <v>2000</v>
      </c>
      <c r="BD81" s="58">
        <f t="shared" si="115"/>
        <v>2000</v>
      </c>
      <c r="BE81" s="58">
        <f t="shared" si="115"/>
        <v>2800</v>
      </c>
      <c r="BF81" s="58">
        <f t="shared" si="115"/>
        <v>2800</v>
      </c>
      <c r="BG81" s="58">
        <f t="shared" si="115"/>
        <v>2000</v>
      </c>
      <c r="BH81" s="58">
        <f t="shared" si="115"/>
        <v>7500</v>
      </c>
      <c r="BI81" s="58">
        <f t="shared" si="115"/>
        <v>2000</v>
      </c>
      <c r="BJ81" s="58">
        <f t="shared" si="115"/>
        <v>4400</v>
      </c>
      <c r="BK81" s="58">
        <f t="shared" si="115"/>
        <v>2000</v>
      </c>
      <c r="BL81" s="58">
        <f t="shared" si="115"/>
        <v>1600</v>
      </c>
      <c r="BM81" s="58">
        <f t="shared" si="115"/>
        <v>2800</v>
      </c>
      <c r="BN81" s="58">
        <f t="shared" si="115"/>
        <v>2000</v>
      </c>
      <c r="BO81" s="58">
        <f t="shared" si="115"/>
        <v>2800</v>
      </c>
      <c r="BP81" s="58">
        <f t="shared" si="115"/>
        <v>2000</v>
      </c>
      <c r="BQ81" s="58">
        <f t="shared" si="115"/>
        <v>2000</v>
      </c>
      <c r="BR81" s="58">
        <f t="shared" si="115"/>
        <v>5000</v>
      </c>
      <c r="BS81" s="58">
        <f t="shared" si="115"/>
        <v>2800</v>
      </c>
      <c r="BT81" s="58">
        <f t="shared" si="115"/>
        <v>1600</v>
      </c>
      <c r="BU81" s="58">
        <f t="shared" ref="BU81:CR81" si="116">SUM(BU71/2)</f>
        <v>2000</v>
      </c>
      <c r="BV81" s="58">
        <f t="shared" si="116"/>
        <v>2000</v>
      </c>
      <c r="BW81" s="58">
        <f t="shared" si="116"/>
        <v>2000</v>
      </c>
      <c r="BX81" s="58">
        <f t="shared" si="116"/>
        <v>400</v>
      </c>
      <c r="BY81" s="58">
        <f t="shared" si="116"/>
        <v>400</v>
      </c>
      <c r="BZ81" s="58">
        <f t="shared" si="116"/>
        <v>2000</v>
      </c>
      <c r="CA81" s="58">
        <f t="shared" si="116"/>
        <v>2500</v>
      </c>
      <c r="CB81" s="58">
        <f t="shared" si="116"/>
        <v>1600</v>
      </c>
      <c r="CC81" s="58">
        <f t="shared" si="116"/>
        <v>1200</v>
      </c>
      <c r="CD81" s="58">
        <f t="shared" si="116"/>
        <v>2000</v>
      </c>
      <c r="CE81" s="58">
        <f t="shared" si="116"/>
        <v>1200</v>
      </c>
      <c r="CF81" s="58">
        <f t="shared" si="116"/>
        <v>800</v>
      </c>
      <c r="CG81" s="58">
        <f t="shared" si="116"/>
        <v>1200</v>
      </c>
      <c r="CH81" s="58">
        <f t="shared" si="116"/>
        <v>1600</v>
      </c>
      <c r="CI81" s="58">
        <f t="shared" si="116"/>
        <v>1600</v>
      </c>
      <c r="CJ81" s="58">
        <f t="shared" si="116"/>
        <v>2000</v>
      </c>
      <c r="CK81" s="58">
        <f t="shared" si="116"/>
        <v>2500</v>
      </c>
      <c r="CL81" s="58">
        <f t="shared" si="116"/>
        <v>1600</v>
      </c>
      <c r="CM81" s="58">
        <f t="shared" si="116"/>
        <v>1600</v>
      </c>
      <c r="CN81" s="58">
        <f t="shared" si="116"/>
        <v>1600</v>
      </c>
      <c r="CO81" s="58">
        <f t="shared" si="116"/>
        <v>2000</v>
      </c>
      <c r="CP81" s="58">
        <f t="shared" si="116"/>
        <v>1200</v>
      </c>
      <c r="CQ81" s="58">
        <f t="shared" si="116"/>
        <v>0</v>
      </c>
      <c r="CR81" s="58">
        <f t="shared" si="116"/>
        <v>0</v>
      </c>
      <c r="CS81" s="58"/>
      <c r="CT81" s="58">
        <f t="shared" ref="CT81:DA81" si="117">SUM(CT71/2)</f>
        <v>0</v>
      </c>
      <c r="CU81" s="58">
        <f t="shared" si="117"/>
        <v>0</v>
      </c>
      <c r="CV81" s="58">
        <f t="shared" si="117"/>
        <v>0</v>
      </c>
      <c r="CW81" s="58">
        <f t="shared" si="117"/>
        <v>0</v>
      </c>
      <c r="CX81" s="58">
        <f t="shared" si="117"/>
        <v>0</v>
      </c>
      <c r="CY81" s="58">
        <f t="shared" si="117"/>
        <v>0</v>
      </c>
      <c r="CZ81" s="58">
        <f t="shared" si="117"/>
        <v>0</v>
      </c>
      <c r="DA81" s="58">
        <f t="shared" si="117"/>
        <v>0</v>
      </c>
      <c r="DB81" s="58"/>
      <c r="DC81" s="58"/>
      <c r="DD81" s="58"/>
      <c r="DE81" s="58"/>
      <c r="DF81" s="58"/>
      <c r="DG81" s="58"/>
    </row>
    <row r="82" spans="1:164" s="19" customFormat="1" x14ac:dyDescent="0.85">
      <c r="D82" s="308"/>
      <c r="E82" s="308"/>
      <c r="F82" s="308"/>
      <c r="G82" s="109" t="s">
        <v>213</v>
      </c>
      <c r="H82" s="59">
        <f>SUM(I82:DA82)</f>
        <v>224100</v>
      </c>
      <c r="I82" s="58">
        <f t="shared" ref="I82:AN82" si="118">SUM(I71-I81)</f>
        <v>5000</v>
      </c>
      <c r="J82" s="58">
        <f t="shared" si="118"/>
        <v>800</v>
      </c>
      <c r="K82" s="58">
        <f t="shared" si="118"/>
        <v>2000</v>
      </c>
      <c r="L82" s="58">
        <f t="shared" si="118"/>
        <v>800</v>
      </c>
      <c r="M82" s="58">
        <f t="shared" si="118"/>
        <v>1200</v>
      </c>
      <c r="N82" s="58">
        <f t="shared" si="118"/>
        <v>1200</v>
      </c>
      <c r="O82" s="58">
        <f t="shared" si="118"/>
        <v>2000</v>
      </c>
      <c r="P82" s="58">
        <f t="shared" si="118"/>
        <v>2800</v>
      </c>
      <c r="Q82" s="58">
        <f t="shared" si="118"/>
        <v>800</v>
      </c>
      <c r="R82" s="58">
        <f t="shared" si="118"/>
        <v>1200</v>
      </c>
      <c r="S82" s="58">
        <f t="shared" si="118"/>
        <v>2500</v>
      </c>
      <c r="T82" s="58">
        <f t="shared" si="118"/>
        <v>1200</v>
      </c>
      <c r="U82" s="58">
        <f t="shared" si="118"/>
        <v>1600</v>
      </c>
      <c r="V82" s="58">
        <f t="shared" si="118"/>
        <v>1600</v>
      </c>
      <c r="W82" s="58">
        <f t="shared" si="118"/>
        <v>800</v>
      </c>
      <c r="X82" s="58">
        <f t="shared" si="118"/>
        <v>1600</v>
      </c>
      <c r="Y82" s="58">
        <f t="shared" si="118"/>
        <v>2000</v>
      </c>
      <c r="Z82" s="58">
        <f t="shared" si="118"/>
        <v>1200</v>
      </c>
      <c r="AA82" s="58">
        <f t="shared" si="118"/>
        <v>400</v>
      </c>
      <c r="AB82" s="58">
        <f t="shared" si="118"/>
        <v>2000</v>
      </c>
      <c r="AC82" s="58">
        <f t="shared" si="118"/>
        <v>10000</v>
      </c>
      <c r="AD82" s="58">
        <f t="shared" si="118"/>
        <v>2800</v>
      </c>
      <c r="AE82" s="58">
        <f t="shared" si="118"/>
        <v>5200</v>
      </c>
      <c r="AF82" s="58">
        <f t="shared" si="118"/>
        <v>5200</v>
      </c>
      <c r="AG82" s="58">
        <f t="shared" si="118"/>
        <v>2800</v>
      </c>
      <c r="AH82" s="58">
        <f t="shared" si="118"/>
        <v>5200</v>
      </c>
      <c r="AI82" s="58">
        <f t="shared" si="118"/>
        <v>5200</v>
      </c>
      <c r="AJ82" s="58">
        <f t="shared" si="118"/>
        <v>5200</v>
      </c>
      <c r="AK82" s="58">
        <f t="shared" si="118"/>
        <v>2000</v>
      </c>
      <c r="AL82" s="58">
        <f t="shared" si="118"/>
        <v>10000</v>
      </c>
      <c r="AM82" s="58">
        <f t="shared" si="118"/>
        <v>2800</v>
      </c>
      <c r="AN82" s="58">
        <f t="shared" si="118"/>
        <v>3600</v>
      </c>
      <c r="AO82" s="58">
        <f t="shared" ref="AO82:BT82" si="119">SUM(AO71-AO81)</f>
        <v>4400</v>
      </c>
      <c r="AP82" s="58">
        <f t="shared" si="119"/>
        <v>4400</v>
      </c>
      <c r="AQ82" s="58">
        <f t="shared" si="119"/>
        <v>2000</v>
      </c>
      <c r="AR82" s="58">
        <f t="shared" si="119"/>
        <v>2000</v>
      </c>
      <c r="AS82" s="58">
        <f t="shared" si="119"/>
        <v>4400</v>
      </c>
      <c r="AT82" s="58">
        <f t="shared" si="119"/>
        <v>2000</v>
      </c>
      <c r="AU82" s="58">
        <f t="shared" si="119"/>
        <v>2000</v>
      </c>
      <c r="AV82" s="58">
        <f t="shared" si="119"/>
        <v>3600</v>
      </c>
      <c r="AW82" s="58">
        <f t="shared" si="119"/>
        <v>2000</v>
      </c>
      <c r="AX82" s="58">
        <f t="shared" si="119"/>
        <v>4400</v>
      </c>
      <c r="AY82" s="58">
        <f t="shared" si="119"/>
        <v>7500</v>
      </c>
      <c r="AZ82" s="58">
        <f t="shared" si="119"/>
        <v>2000</v>
      </c>
      <c r="BA82" s="58">
        <f t="shared" si="119"/>
        <v>3600</v>
      </c>
      <c r="BB82" s="58">
        <f t="shared" si="119"/>
        <v>2000</v>
      </c>
      <c r="BC82" s="58">
        <f t="shared" si="119"/>
        <v>2000</v>
      </c>
      <c r="BD82" s="58">
        <f t="shared" si="119"/>
        <v>2000</v>
      </c>
      <c r="BE82" s="58">
        <f t="shared" si="119"/>
        <v>2800</v>
      </c>
      <c r="BF82" s="58">
        <f t="shared" si="119"/>
        <v>2800</v>
      </c>
      <c r="BG82" s="58">
        <f t="shared" si="119"/>
        <v>2000</v>
      </c>
      <c r="BH82" s="58">
        <f t="shared" si="119"/>
        <v>7500</v>
      </c>
      <c r="BI82" s="58">
        <f t="shared" si="119"/>
        <v>2000</v>
      </c>
      <c r="BJ82" s="58">
        <f t="shared" si="119"/>
        <v>4400</v>
      </c>
      <c r="BK82" s="58">
        <f t="shared" si="119"/>
        <v>2000</v>
      </c>
      <c r="BL82" s="58">
        <f t="shared" si="119"/>
        <v>1600</v>
      </c>
      <c r="BM82" s="58">
        <f t="shared" si="119"/>
        <v>2800</v>
      </c>
      <c r="BN82" s="58">
        <f t="shared" si="119"/>
        <v>2000</v>
      </c>
      <c r="BO82" s="58">
        <f t="shared" si="119"/>
        <v>2800</v>
      </c>
      <c r="BP82" s="58">
        <f t="shared" si="119"/>
        <v>2000</v>
      </c>
      <c r="BQ82" s="58">
        <f t="shared" si="119"/>
        <v>2000</v>
      </c>
      <c r="BR82" s="58">
        <f t="shared" si="119"/>
        <v>5000</v>
      </c>
      <c r="BS82" s="58">
        <f t="shared" si="119"/>
        <v>2800</v>
      </c>
      <c r="BT82" s="58">
        <f t="shared" si="119"/>
        <v>1600</v>
      </c>
      <c r="BU82" s="58">
        <f t="shared" ref="BU82:CR82" si="120">SUM(BU71-BU81)</f>
        <v>2000</v>
      </c>
      <c r="BV82" s="58">
        <f t="shared" si="120"/>
        <v>2000</v>
      </c>
      <c r="BW82" s="58">
        <f t="shared" si="120"/>
        <v>2000</v>
      </c>
      <c r="BX82" s="58">
        <f t="shared" si="120"/>
        <v>400</v>
      </c>
      <c r="BY82" s="58">
        <f t="shared" si="120"/>
        <v>400</v>
      </c>
      <c r="BZ82" s="58">
        <f t="shared" si="120"/>
        <v>2000</v>
      </c>
      <c r="CA82" s="58">
        <f t="shared" si="120"/>
        <v>2500</v>
      </c>
      <c r="CB82" s="58">
        <f t="shared" si="120"/>
        <v>1600</v>
      </c>
      <c r="CC82" s="58">
        <f t="shared" si="120"/>
        <v>1200</v>
      </c>
      <c r="CD82" s="58">
        <f t="shared" si="120"/>
        <v>2000</v>
      </c>
      <c r="CE82" s="58">
        <f t="shared" si="120"/>
        <v>1200</v>
      </c>
      <c r="CF82" s="58">
        <f t="shared" si="120"/>
        <v>800</v>
      </c>
      <c r="CG82" s="58">
        <f t="shared" si="120"/>
        <v>1200</v>
      </c>
      <c r="CH82" s="58">
        <f t="shared" si="120"/>
        <v>1600</v>
      </c>
      <c r="CI82" s="58">
        <f t="shared" si="120"/>
        <v>1600</v>
      </c>
      <c r="CJ82" s="58">
        <f t="shared" si="120"/>
        <v>2000</v>
      </c>
      <c r="CK82" s="58">
        <f t="shared" si="120"/>
        <v>2500</v>
      </c>
      <c r="CL82" s="58">
        <f t="shared" si="120"/>
        <v>1600</v>
      </c>
      <c r="CM82" s="58">
        <f t="shared" si="120"/>
        <v>1600</v>
      </c>
      <c r="CN82" s="58">
        <f t="shared" si="120"/>
        <v>1600</v>
      </c>
      <c r="CO82" s="58">
        <f t="shared" si="120"/>
        <v>2000</v>
      </c>
      <c r="CP82" s="58">
        <f t="shared" si="120"/>
        <v>1200</v>
      </c>
      <c r="CQ82" s="58">
        <f t="shared" si="120"/>
        <v>0</v>
      </c>
      <c r="CR82" s="58">
        <f t="shared" si="120"/>
        <v>0</v>
      </c>
      <c r="CS82" s="58"/>
      <c r="CT82" s="58">
        <f t="shared" ref="CT82:DA82" si="121">SUM(CT71-CT81)</f>
        <v>0</v>
      </c>
      <c r="CU82" s="58">
        <f t="shared" si="121"/>
        <v>0</v>
      </c>
      <c r="CV82" s="58">
        <f t="shared" si="121"/>
        <v>0</v>
      </c>
      <c r="CW82" s="58">
        <f t="shared" si="121"/>
        <v>0</v>
      </c>
      <c r="CX82" s="58">
        <f t="shared" si="121"/>
        <v>0</v>
      </c>
      <c r="CY82" s="58">
        <f t="shared" si="121"/>
        <v>0</v>
      </c>
      <c r="CZ82" s="58">
        <f t="shared" si="121"/>
        <v>0</v>
      </c>
      <c r="DA82" s="58">
        <f t="shared" si="121"/>
        <v>0</v>
      </c>
      <c r="DB82" s="58"/>
      <c r="DC82" s="58"/>
      <c r="DD82" s="58"/>
      <c r="DE82" s="58"/>
      <c r="DF82" s="58"/>
      <c r="DG82" s="58"/>
    </row>
    <row r="83" spans="1:164" s="19" customFormat="1" x14ac:dyDescent="0.85">
      <c r="D83" s="308"/>
      <c r="E83" s="308"/>
      <c r="F83" s="308"/>
      <c r="G83" s="111" t="s">
        <v>3</v>
      </c>
      <c r="H83" s="111">
        <f>SUM(H81:H82)</f>
        <v>448200</v>
      </c>
      <c r="I83" s="111">
        <f>SUM(I81:I82)</f>
        <v>10000</v>
      </c>
      <c r="J83" s="111">
        <f t="shared" ref="J83:BU83" si="122">SUM(J81:J82)</f>
        <v>1600</v>
      </c>
      <c r="K83" s="111">
        <f t="shared" si="122"/>
        <v>4000</v>
      </c>
      <c r="L83" s="111">
        <f t="shared" si="122"/>
        <v>1600</v>
      </c>
      <c r="M83" s="111">
        <f t="shared" si="122"/>
        <v>2400</v>
      </c>
      <c r="N83" s="111">
        <f t="shared" si="122"/>
        <v>2400</v>
      </c>
      <c r="O83" s="111">
        <f t="shared" si="122"/>
        <v>4000</v>
      </c>
      <c r="P83" s="111">
        <f t="shared" si="122"/>
        <v>5600</v>
      </c>
      <c r="Q83" s="111">
        <f t="shared" si="122"/>
        <v>1600</v>
      </c>
      <c r="R83" s="111">
        <f t="shared" si="122"/>
        <v>2400</v>
      </c>
      <c r="S83" s="111">
        <f t="shared" si="122"/>
        <v>5000</v>
      </c>
      <c r="T83" s="111">
        <f t="shared" si="122"/>
        <v>2400</v>
      </c>
      <c r="U83" s="111">
        <f t="shared" si="122"/>
        <v>3200</v>
      </c>
      <c r="V83" s="111">
        <f t="shared" si="122"/>
        <v>3200</v>
      </c>
      <c r="W83" s="111">
        <f t="shared" si="122"/>
        <v>1600</v>
      </c>
      <c r="X83" s="111">
        <f t="shared" si="122"/>
        <v>3200</v>
      </c>
      <c r="Y83" s="111">
        <f t="shared" si="122"/>
        <v>4000</v>
      </c>
      <c r="Z83" s="111">
        <f t="shared" si="122"/>
        <v>2400</v>
      </c>
      <c r="AA83" s="111">
        <f t="shared" si="122"/>
        <v>800</v>
      </c>
      <c r="AB83" s="111">
        <f t="shared" si="122"/>
        <v>4000</v>
      </c>
      <c r="AC83" s="111">
        <f t="shared" si="122"/>
        <v>20000</v>
      </c>
      <c r="AD83" s="111">
        <f t="shared" si="122"/>
        <v>5600</v>
      </c>
      <c r="AE83" s="111">
        <f t="shared" si="122"/>
        <v>10400</v>
      </c>
      <c r="AF83" s="111">
        <f t="shared" si="122"/>
        <v>10400</v>
      </c>
      <c r="AG83" s="111">
        <f t="shared" si="122"/>
        <v>5600</v>
      </c>
      <c r="AH83" s="111">
        <f t="shared" si="122"/>
        <v>10400</v>
      </c>
      <c r="AI83" s="111">
        <f t="shared" si="122"/>
        <v>10400</v>
      </c>
      <c r="AJ83" s="111">
        <f t="shared" si="122"/>
        <v>10400</v>
      </c>
      <c r="AK83" s="111">
        <f t="shared" si="122"/>
        <v>4000</v>
      </c>
      <c r="AL83" s="111">
        <f t="shared" si="122"/>
        <v>20000</v>
      </c>
      <c r="AM83" s="111">
        <f t="shared" si="122"/>
        <v>5600</v>
      </c>
      <c r="AN83" s="111">
        <f t="shared" si="122"/>
        <v>7200</v>
      </c>
      <c r="AO83" s="111">
        <f t="shared" si="122"/>
        <v>8800</v>
      </c>
      <c r="AP83" s="111">
        <f t="shared" si="122"/>
        <v>8800</v>
      </c>
      <c r="AQ83" s="111">
        <f t="shared" si="122"/>
        <v>4000</v>
      </c>
      <c r="AR83" s="111">
        <f t="shared" si="122"/>
        <v>4000</v>
      </c>
      <c r="AS83" s="111">
        <f t="shared" si="122"/>
        <v>8800</v>
      </c>
      <c r="AT83" s="111">
        <f t="shared" si="122"/>
        <v>4000</v>
      </c>
      <c r="AU83" s="111">
        <f t="shared" si="122"/>
        <v>4000</v>
      </c>
      <c r="AV83" s="111">
        <f t="shared" si="122"/>
        <v>7200</v>
      </c>
      <c r="AW83" s="111">
        <f t="shared" si="122"/>
        <v>4000</v>
      </c>
      <c r="AX83" s="111">
        <f t="shared" si="122"/>
        <v>8800</v>
      </c>
      <c r="AY83" s="111">
        <f t="shared" si="122"/>
        <v>15000</v>
      </c>
      <c r="AZ83" s="111">
        <f t="shared" si="122"/>
        <v>4000</v>
      </c>
      <c r="BA83" s="111">
        <f t="shared" si="122"/>
        <v>7200</v>
      </c>
      <c r="BB83" s="111">
        <f t="shared" si="122"/>
        <v>4000</v>
      </c>
      <c r="BC83" s="111">
        <f t="shared" si="122"/>
        <v>4000</v>
      </c>
      <c r="BD83" s="111">
        <f t="shared" si="122"/>
        <v>4000</v>
      </c>
      <c r="BE83" s="111">
        <f t="shared" si="122"/>
        <v>5600</v>
      </c>
      <c r="BF83" s="111">
        <f t="shared" si="122"/>
        <v>5600</v>
      </c>
      <c r="BG83" s="111">
        <f t="shared" si="122"/>
        <v>4000</v>
      </c>
      <c r="BH83" s="111">
        <f t="shared" si="122"/>
        <v>15000</v>
      </c>
      <c r="BI83" s="111">
        <f t="shared" si="122"/>
        <v>4000</v>
      </c>
      <c r="BJ83" s="111">
        <f t="shared" si="122"/>
        <v>8800</v>
      </c>
      <c r="BK83" s="111">
        <f t="shared" si="122"/>
        <v>4000</v>
      </c>
      <c r="BL83" s="111">
        <f t="shared" si="122"/>
        <v>3200</v>
      </c>
      <c r="BM83" s="111">
        <f t="shared" si="122"/>
        <v>5600</v>
      </c>
      <c r="BN83" s="111">
        <f t="shared" si="122"/>
        <v>4000</v>
      </c>
      <c r="BO83" s="111">
        <f t="shared" si="122"/>
        <v>5600</v>
      </c>
      <c r="BP83" s="111">
        <f t="shared" si="122"/>
        <v>4000</v>
      </c>
      <c r="BQ83" s="111">
        <f t="shared" si="122"/>
        <v>4000</v>
      </c>
      <c r="BR83" s="111">
        <f t="shared" si="122"/>
        <v>10000</v>
      </c>
      <c r="BS83" s="111">
        <f t="shared" si="122"/>
        <v>5600</v>
      </c>
      <c r="BT83" s="111">
        <f t="shared" si="122"/>
        <v>3200</v>
      </c>
      <c r="BU83" s="111">
        <f t="shared" si="122"/>
        <v>4000</v>
      </c>
      <c r="BV83" s="111">
        <f t="shared" ref="BV83:DA83" si="123">SUM(BV81:BV82)</f>
        <v>4000</v>
      </c>
      <c r="BW83" s="111">
        <f t="shared" si="123"/>
        <v>4000</v>
      </c>
      <c r="BX83" s="111">
        <f t="shared" si="123"/>
        <v>800</v>
      </c>
      <c r="BY83" s="111">
        <f t="shared" si="123"/>
        <v>800</v>
      </c>
      <c r="BZ83" s="111">
        <f t="shared" si="123"/>
        <v>4000</v>
      </c>
      <c r="CA83" s="111">
        <f t="shared" si="123"/>
        <v>5000</v>
      </c>
      <c r="CB83" s="111">
        <f t="shared" si="123"/>
        <v>3200</v>
      </c>
      <c r="CC83" s="111">
        <f t="shared" si="123"/>
        <v>2400</v>
      </c>
      <c r="CD83" s="111">
        <f t="shared" si="123"/>
        <v>4000</v>
      </c>
      <c r="CE83" s="111">
        <f t="shared" si="123"/>
        <v>2400</v>
      </c>
      <c r="CF83" s="111">
        <f t="shared" si="123"/>
        <v>1600</v>
      </c>
      <c r="CG83" s="111">
        <f t="shared" si="123"/>
        <v>2400</v>
      </c>
      <c r="CH83" s="111">
        <f t="shared" si="123"/>
        <v>3200</v>
      </c>
      <c r="CI83" s="111">
        <f t="shared" si="123"/>
        <v>3200</v>
      </c>
      <c r="CJ83" s="111">
        <f t="shared" si="123"/>
        <v>4000</v>
      </c>
      <c r="CK83" s="111">
        <f t="shared" si="123"/>
        <v>5000</v>
      </c>
      <c r="CL83" s="111">
        <f t="shared" si="123"/>
        <v>3200</v>
      </c>
      <c r="CM83" s="111">
        <f t="shared" si="123"/>
        <v>3200</v>
      </c>
      <c r="CN83" s="111">
        <f t="shared" si="123"/>
        <v>3200</v>
      </c>
      <c r="CO83" s="111">
        <f t="shared" si="123"/>
        <v>4000</v>
      </c>
      <c r="CP83" s="111">
        <f t="shared" si="123"/>
        <v>2400</v>
      </c>
      <c r="CQ83" s="111">
        <f t="shared" si="123"/>
        <v>0</v>
      </c>
      <c r="CR83" s="111">
        <f t="shared" si="123"/>
        <v>0</v>
      </c>
      <c r="CS83" s="111"/>
      <c r="CT83" s="111">
        <f t="shared" si="123"/>
        <v>0</v>
      </c>
      <c r="CU83" s="111">
        <f t="shared" si="123"/>
        <v>0</v>
      </c>
      <c r="CV83" s="111">
        <f t="shared" si="123"/>
        <v>0</v>
      </c>
      <c r="CW83" s="111">
        <f t="shared" si="123"/>
        <v>0</v>
      </c>
      <c r="CX83" s="111">
        <f t="shared" si="123"/>
        <v>0</v>
      </c>
      <c r="CY83" s="111">
        <f t="shared" si="123"/>
        <v>0</v>
      </c>
      <c r="CZ83" s="111">
        <f t="shared" si="123"/>
        <v>0</v>
      </c>
      <c r="DA83" s="111">
        <f t="shared" si="123"/>
        <v>0</v>
      </c>
      <c r="DB83" s="111"/>
      <c r="DC83" s="111"/>
      <c r="DD83" s="111"/>
      <c r="DE83" s="111"/>
      <c r="DF83" s="111"/>
      <c r="DG83" s="111"/>
    </row>
    <row r="84" spans="1:164" s="19" customFormat="1" x14ac:dyDescent="0.85">
      <c r="D84" s="308" t="s">
        <v>206</v>
      </c>
      <c r="E84" s="308"/>
      <c r="F84" s="308"/>
      <c r="G84" s="105" t="s">
        <v>211</v>
      </c>
      <c r="H84" s="59">
        <f>SUM(I84:DA84)</f>
        <v>1809100</v>
      </c>
      <c r="I84" s="59">
        <f t="shared" ref="I84:R84" si="124">SUM(I73/2)</f>
        <v>26200</v>
      </c>
      <c r="J84" s="59">
        <f t="shared" si="124"/>
        <v>0</v>
      </c>
      <c r="K84" s="59">
        <f t="shared" si="124"/>
        <v>0</v>
      </c>
      <c r="L84" s="59">
        <f t="shared" si="124"/>
        <v>0</v>
      </c>
      <c r="M84" s="59">
        <f t="shared" si="124"/>
        <v>0</v>
      </c>
      <c r="N84" s="59">
        <f t="shared" si="124"/>
        <v>0</v>
      </c>
      <c r="O84" s="59">
        <f t="shared" si="124"/>
        <v>0</v>
      </c>
      <c r="P84" s="59">
        <f t="shared" si="124"/>
        <v>0</v>
      </c>
      <c r="Q84" s="59">
        <f t="shared" si="124"/>
        <v>0</v>
      </c>
      <c r="R84" s="59">
        <f t="shared" si="124"/>
        <v>0</v>
      </c>
      <c r="S84" s="59">
        <v>21300</v>
      </c>
      <c r="T84" s="59">
        <f t="shared" ref="T84:AK84" si="125">SUM(T73/2)</f>
        <v>0</v>
      </c>
      <c r="U84" s="59">
        <f t="shared" si="125"/>
        <v>0</v>
      </c>
      <c r="V84" s="59">
        <f t="shared" si="125"/>
        <v>0</v>
      </c>
      <c r="W84" s="59">
        <f t="shared" si="125"/>
        <v>0</v>
      </c>
      <c r="X84" s="59">
        <f t="shared" si="125"/>
        <v>0</v>
      </c>
      <c r="Y84" s="59">
        <f t="shared" si="125"/>
        <v>0</v>
      </c>
      <c r="Z84" s="59">
        <f t="shared" si="125"/>
        <v>0</v>
      </c>
      <c r="AA84" s="59">
        <f t="shared" si="125"/>
        <v>0</v>
      </c>
      <c r="AB84" s="59">
        <f t="shared" si="125"/>
        <v>0</v>
      </c>
      <c r="AC84" s="59">
        <f t="shared" si="125"/>
        <v>273300</v>
      </c>
      <c r="AD84" s="59">
        <f t="shared" si="125"/>
        <v>0</v>
      </c>
      <c r="AE84" s="59">
        <f t="shared" si="125"/>
        <v>0</v>
      </c>
      <c r="AF84" s="59">
        <f t="shared" si="125"/>
        <v>0</v>
      </c>
      <c r="AG84" s="59">
        <f t="shared" si="125"/>
        <v>0</v>
      </c>
      <c r="AH84" s="59">
        <f t="shared" si="125"/>
        <v>0</v>
      </c>
      <c r="AI84" s="59">
        <f t="shared" si="125"/>
        <v>0</v>
      </c>
      <c r="AJ84" s="59">
        <f t="shared" si="125"/>
        <v>0</v>
      </c>
      <c r="AK84" s="59">
        <f t="shared" si="125"/>
        <v>0</v>
      </c>
      <c r="AL84" s="59">
        <v>219000</v>
      </c>
      <c r="AM84" s="59">
        <f t="shared" ref="AM84:AX84" si="126">SUM(AM73/2)</f>
        <v>0</v>
      </c>
      <c r="AN84" s="59">
        <f t="shared" si="126"/>
        <v>0</v>
      </c>
      <c r="AO84" s="59">
        <f t="shared" si="126"/>
        <v>0</v>
      </c>
      <c r="AP84" s="59">
        <f t="shared" si="126"/>
        <v>0</v>
      </c>
      <c r="AQ84" s="59">
        <f t="shared" si="126"/>
        <v>0</v>
      </c>
      <c r="AR84" s="59">
        <f t="shared" si="126"/>
        <v>0</v>
      </c>
      <c r="AS84" s="59">
        <f t="shared" si="126"/>
        <v>0</v>
      </c>
      <c r="AT84" s="59">
        <f t="shared" si="126"/>
        <v>0</v>
      </c>
      <c r="AU84" s="59">
        <f t="shared" si="126"/>
        <v>0</v>
      </c>
      <c r="AV84" s="59">
        <f t="shared" si="126"/>
        <v>0</v>
      </c>
      <c r="AW84" s="59">
        <f t="shared" si="126"/>
        <v>0</v>
      </c>
      <c r="AX84" s="59">
        <f t="shared" si="126"/>
        <v>0</v>
      </c>
      <c r="AY84" s="59">
        <v>82300</v>
      </c>
      <c r="AZ84" s="59">
        <f t="shared" ref="AZ84:BQ84" si="127">SUM(AZ73/2)</f>
        <v>0</v>
      </c>
      <c r="BA84" s="59">
        <f t="shared" si="127"/>
        <v>0</v>
      </c>
      <c r="BB84" s="59">
        <f t="shared" si="127"/>
        <v>0</v>
      </c>
      <c r="BC84" s="59">
        <f t="shared" si="127"/>
        <v>0</v>
      </c>
      <c r="BD84" s="59">
        <f t="shared" si="127"/>
        <v>0</v>
      </c>
      <c r="BE84" s="59">
        <f t="shared" si="127"/>
        <v>0</v>
      </c>
      <c r="BF84" s="59">
        <f t="shared" si="127"/>
        <v>0</v>
      </c>
      <c r="BG84" s="59">
        <f t="shared" si="127"/>
        <v>0</v>
      </c>
      <c r="BH84" s="59">
        <f t="shared" si="127"/>
        <v>93400</v>
      </c>
      <c r="BI84" s="59">
        <f t="shared" si="127"/>
        <v>0</v>
      </c>
      <c r="BJ84" s="59">
        <f t="shared" si="127"/>
        <v>0</v>
      </c>
      <c r="BK84" s="59">
        <f t="shared" si="127"/>
        <v>0</v>
      </c>
      <c r="BL84" s="59">
        <f t="shared" si="127"/>
        <v>0</v>
      </c>
      <c r="BM84" s="59">
        <f t="shared" si="127"/>
        <v>0</v>
      </c>
      <c r="BN84" s="59">
        <f t="shared" si="127"/>
        <v>0</v>
      </c>
      <c r="BO84" s="59">
        <f t="shared" si="127"/>
        <v>0</v>
      </c>
      <c r="BP84" s="59">
        <f t="shared" si="127"/>
        <v>0</v>
      </c>
      <c r="BQ84" s="59">
        <f t="shared" si="127"/>
        <v>0</v>
      </c>
      <c r="BR84" s="59">
        <v>53300</v>
      </c>
      <c r="BS84" s="59">
        <f t="shared" ref="BS84:BZ84" si="128">SUM(BS73/2)</f>
        <v>0</v>
      </c>
      <c r="BT84" s="59">
        <f t="shared" si="128"/>
        <v>0</v>
      </c>
      <c r="BU84" s="59">
        <f t="shared" si="128"/>
        <v>0</v>
      </c>
      <c r="BV84" s="59">
        <f t="shared" si="128"/>
        <v>0</v>
      </c>
      <c r="BW84" s="59">
        <f t="shared" si="128"/>
        <v>0</v>
      </c>
      <c r="BX84" s="59">
        <f t="shared" si="128"/>
        <v>0</v>
      </c>
      <c r="BY84" s="59">
        <f t="shared" si="128"/>
        <v>0</v>
      </c>
      <c r="BZ84" s="59">
        <f t="shared" si="128"/>
        <v>0</v>
      </c>
      <c r="CA84" s="59">
        <v>20500</v>
      </c>
      <c r="CB84" s="59">
        <f t="shared" ref="CB84:CJ84" si="129">SUM(CB73/2)</f>
        <v>0</v>
      </c>
      <c r="CC84" s="59">
        <f t="shared" si="129"/>
        <v>0</v>
      </c>
      <c r="CD84" s="59">
        <f t="shared" si="129"/>
        <v>0</v>
      </c>
      <c r="CE84" s="59">
        <f t="shared" si="129"/>
        <v>0</v>
      </c>
      <c r="CF84" s="59">
        <f t="shared" si="129"/>
        <v>0</v>
      </c>
      <c r="CG84" s="59">
        <f t="shared" si="129"/>
        <v>0</v>
      </c>
      <c r="CH84" s="59">
        <f t="shared" si="129"/>
        <v>0</v>
      </c>
      <c r="CI84" s="59">
        <f t="shared" si="129"/>
        <v>0</v>
      </c>
      <c r="CJ84" s="59">
        <f t="shared" si="129"/>
        <v>0</v>
      </c>
      <c r="CK84" s="59">
        <v>14500</v>
      </c>
      <c r="CL84" s="59">
        <f>SUM(CL73/2)</f>
        <v>0</v>
      </c>
      <c r="CM84" s="59">
        <f>SUM(CM73/2)</f>
        <v>0</v>
      </c>
      <c r="CN84" s="59">
        <f>SUM(CN73/2)</f>
        <v>0</v>
      </c>
      <c r="CO84" s="59">
        <f>SUM(CO73/2)</f>
        <v>0</v>
      </c>
      <c r="CP84" s="59">
        <f>SUM(CP73/2)</f>
        <v>0</v>
      </c>
      <c r="CQ84" s="59">
        <v>705400</v>
      </c>
      <c r="CR84" s="59">
        <f>SUM(CR73/2)</f>
        <v>0</v>
      </c>
      <c r="CS84" s="59"/>
      <c r="CT84" s="59">
        <f>SUM(CT73/2)</f>
        <v>9200</v>
      </c>
      <c r="CU84" s="59">
        <f>SUM(CU73/2)</f>
        <v>61600</v>
      </c>
      <c r="CV84" s="59">
        <v>34200</v>
      </c>
      <c r="CW84" s="59">
        <v>11600</v>
      </c>
      <c r="CX84" s="59">
        <f>SUM(CX73/2)</f>
        <v>34100</v>
      </c>
      <c r="CY84" s="59">
        <v>67400</v>
      </c>
      <c r="CZ84" s="59">
        <v>32300</v>
      </c>
      <c r="DA84" s="59">
        <v>49500</v>
      </c>
      <c r="DB84" s="58"/>
      <c r="DC84" s="58"/>
      <c r="DD84" s="58"/>
      <c r="DE84" s="58"/>
      <c r="DF84" s="58"/>
      <c r="DG84" s="58"/>
    </row>
    <row r="85" spans="1:164" s="19" customFormat="1" x14ac:dyDescent="0.85">
      <c r="D85" s="308"/>
      <c r="E85" s="308"/>
      <c r="F85" s="308"/>
      <c r="G85" s="109" t="s">
        <v>213</v>
      </c>
      <c r="H85" s="59">
        <f>SUM(I85:DA85)</f>
        <v>1807900</v>
      </c>
      <c r="I85" s="59">
        <f t="shared" ref="I85:AN85" si="130">SUM(I73-I84)</f>
        <v>26200</v>
      </c>
      <c r="J85" s="59">
        <f t="shared" si="130"/>
        <v>0</v>
      </c>
      <c r="K85" s="59">
        <f t="shared" si="130"/>
        <v>0</v>
      </c>
      <c r="L85" s="59">
        <f t="shared" si="130"/>
        <v>0</v>
      </c>
      <c r="M85" s="59">
        <f t="shared" si="130"/>
        <v>0</v>
      </c>
      <c r="N85" s="59">
        <f t="shared" si="130"/>
        <v>0</v>
      </c>
      <c r="O85" s="59">
        <f t="shared" si="130"/>
        <v>0</v>
      </c>
      <c r="P85" s="59">
        <f t="shared" si="130"/>
        <v>0</v>
      </c>
      <c r="Q85" s="59">
        <f t="shared" si="130"/>
        <v>0</v>
      </c>
      <c r="R85" s="59">
        <f t="shared" si="130"/>
        <v>0</v>
      </c>
      <c r="S85" s="59">
        <f t="shared" si="130"/>
        <v>21200</v>
      </c>
      <c r="T85" s="59">
        <f t="shared" si="130"/>
        <v>0</v>
      </c>
      <c r="U85" s="59">
        <f t="shared" si="130"/>
        <v>0</v>
      </c>
      <c r="V85" s="59">
        <f t="shared" si="130"/>
        <v>0</v>
      </c>
      <c r="W85" s="59">
        <f t="shared" si="130"/>
        <v>0</v>
      </c>
      <c r="X85" s="59">
        <f t="shared" si="130"/>
        <v>0</v>
      </c>
      <c r="Y85" s="59">
        <f t="shared" si="130"/>
        <v>0</v>
      </c>
      <c r="Z85" s="59">
        <f t="shared" si="130"/>
        <v>0</v>
      </c>
      <c r="AA85" s="59">
        <f t="shared" si="130"/>
        <v>0</v>
      </c>
      <c r="AB85" s="59">
        <f t="shared" si="130"/>
        <v>0</v>
      </c>
      <c r="AC85" s="59">
        <f t="shared" si="130"/>
        <v>273300</v>
      </c>
      <c r="AD85" s="59">
        <f t="shared" si="130"/>
        <v>0</v>
      </c>
      <c r="AE85" s="59">
        <f t="shared" si="130"/>
        <v>0</v>
      </c>
      <c r="AF85" s="59">
        <f t="shared" si="130"/>
        <v>0</v>
      </c>
      <c r="AG85" s="59">
        <f t="shared" si="130"/>
        <v>0</v>
      </c>
      <c r="AH85" s="59">
        <f t="shared" si="130"/>
        <v>0</v>
      </c>
      <c r="AI85" s="59">
        <f t="shared" si="130"/>
        <v>0</v>
      </c>
      <c r="AJ85" s="59">
        <f t="shared" si="130"/>
        <v>0</v>
      </c>
      <c r="AK85" s="59">
        <f t="shared" si="130"/>
        <v>0</v>
      </c>
      <c r="AL85" s="59">
        <f t="shared" si="130"/>
        <v>218900</v>
      </c>
      <c r="AM85" s="59">
        <f t="shared" si="130"/>
        <v>0</v>
      </c>
      <c r="AN85" s="59">
        <f t="shared" si="130"/>
        <v>0</v>
      </c>
      <c r="AO85" s="59">
        <f t="shared" ref="AO85:BT85" si="131">SUM(AO73-AO84)</f>
        <v>0</v>
      </c>
      <c r="AP85" s="59">
        <f t="shared" si="131"/>
        <v>0</v>
      </c>
      <c r="AQ85" s="59">
        <f t="shared" si="131"/>
        <v>0</v>
      </c>
      <c r="AR85" s="59">
        <f t="shared" si="131"/>
        <v>0</v>
      </c>
      <c r="AS85" s="59">
        <f t="shared" si="131"/>
        <v>0</v>
      </c>
      <c r="AT85" s="59">
        <f t="shared" si="131"/>
        <v>0</v>
      </c>
      <c r="AU85" s="59">
        <f t="shared" si="131"/>
        <v>0</v>
      </c>
      <c r="AV85" s="59">
        <f t="shared" si="131"/>
        <v>0</v>
      </c>
      <c r="AW85" s="59">
        <f t="shared" si="131"/>
        <v>0</v>
      </c>
      <c r="AX85" s="59">
        <f t="shared" si="131"/>
        <v>0</v>
      </c>
      <c r="AY85" s="59">
        <f t="shared" si="131"/>
        <v>82200</v>
      </c>
      <c r="AZ85" s="59">
        <f t="shared" si="131"/>
        <v>0</v>
      </c>
      <c r="BA85" s="59">
        <f t="shared" si="131"/>
        <v>0</v>
      </c>
      <c r="BB85" s="59">
        <f t="shared" si="131"/>
        <v>0</v>
      </c>
      <c r="BC85" s="59">
        <f t="shared" si="131"/>
        <v>0</v>
      </c>
      <c r="BD85" s="59">
        <f t="shared" si="131"/>
        <v>0</v>
      </c>
      <c r="BE85" s="59">
        <f t="shared" si="131"/>
        <v>0</v>
      </c>
      <c r="BF85" s="59">
        <f t="shared" si="131"/>
        <v>0</v>
      </c>
      <c r="BG85" s="59">
        <f t="shared" si="131"/>
        <v>0</v>
      </c>
      <c r="BH85" s="59">
        <f t="shared" si="131"/>
        <v>93400</v>
      </c>
      <c r="BI85" s="59">
        <f t="shared" si="131"/>
        <v>0</v>
      </c>
      <c r="BJ85" s="59">
        <f t="shared" si="131"/>
        <v>0</v>
      </c>
      <c r="BK85" s="59">
        <f t="shared" si="131"/>
        <v>0</v>
      </c>
      <c r="BL85" s="59">
        <f t="shared" si="131"/>
        <v>0</v>
      </c>
      <c r="BM85" s="59">
        <f t="shared" si="131"/>
        <v>0</v>
      </c>
      <c r="BN85" s="59">
        <f t="shared" si="131"/>
        <v>0</v>
      </c>
      <c r="BO85" s="59">
        <f t="shared" si="131"/>
        <v>0</v>
      </c>
      <c r="BP85" s="59">
        <f t="shared" si="131"/>
        <v>0</v>
      </c>
      <c r="BQ85" s="59">
        <f t="shared" si="131"/>
        <v>0</v>
      </c>
      <c r="BR85" s="59">
        <f t="shared" si="131"/>
        <v>53200</v>
      </c>
      <c r="BS85" s="59">
        <f t="shared" si="131"/>
        <v>0</v>
      </c>
      <c r="BT85" s="59">
        <f t="shared" si="131"/>
        <v>0</v>
      </c>
      <c r="BU85" s="59">
        <f t="shared" ref="BU85:CR85" si="132">SUM(BU73-BU84)</f>
        <v>0</v>
      </c>
      <c r="BV85" s="59">
        <f t="shared" si="132"/>
        <v>0</v>
      </c>
      <c r="BW85" s="59">
        <f t="shared" si="132"/>
        <v>0</v>
      </c>
      <c r="BX85" s="59">
        <f t="shared" si="132"/>
        <v>0</v>
      </c>
      <c r="BY85" s="59">
        <f t="shared" si="132"/>
        <v>0</v>
      </c>
      <c r="BZ85" s="59">
        <f t="shared" si="132"/>
        <v>0</v>
      </c>
      <c r="CA85" s="59">
        <f t="shared" si="132"/>
        <v>20400</v>
      </c>
      <c r="CB85" s="59">
        <f t="shared" si="132"/>
        <v>0</v>
      </c>
      <c r="CC85" s="59">
        <f t="shared" si="132"/>
        <v>0</v>
      </c>
      <c r="CD85" s="59">
        <f t="shared" si="132"/>
        <v>0</v>
      </c>
      <c r="CE85" s="59">
        <f t="shared" si="132"/>
        <v>0</v>
      </c>
      <c r="CF85" s="59">
        <f t="shared" si="132"/>
        <v>0</v>
      </c>
      <c r="CG85" s="59">
        <f t="shared" si="132"/>
        <v>0</v>
      </c>
      <c r="CH85" s="59">
        <f t="shared" si="132"/>
        <v>0</v>
      </c>
      <c r="CI85" s="59">
        <f t="shared" si="132"/>
        <v>0</v>
      </c>
      <c r="CJ85" s="59">
        <f t="shared" si="132"/>
        <v>0</v>
      </c>
      <c r="CK85" s="59">
        <f t="shared" si="132"/>
        <v>14400</v>
      </c>
      <c r="CL85" s="59">
        <f t="shared" si="132"/>
        <v>0</v>
      </c>
      <c r="CM85" s="59">
        <f t="shared" si="132"/>
        <v>0</v>
      </c>
      <c r="CN85" s="59">
        <f t="shared" si="132"/>
        <v>0</v>
      </c>
      <c r="CO85" s="59">
        <f t="shared" si="132"/>
        <v>0</v>
      </c>
      <c r="CP85" s="59">
        <f t="shared" si="132"/>
        <v>0</v>
      </c>
      <c r="CQ85" s="59">
        <f t="shared" si="132"/>
        <v>705300</v>
      </c>
      <c r="CR85" s="59">
        <f t="shared" si="132"/>
        <v>0</v>
      </c>
      <c r="CS85" s="59"/>
      <c r="CT85" s="59">
        <f t="shared" ref="CT85:DA85" si="133">SUM(CT73-CT84)</f>
        <v>9200</v>
      </c>
      <c r="CU85" s="59">
        <f t="shared" si="133"/>
        <v>61600</v>
      </c>
      <c r="CV85" s="59">
        <f t="shared" si="133"/>
        <v>34100</v>
      </c>
      <c r="CW85" s="59">
        <f t="shared" si="133"/>
        <v>11500</v>
      </c>
      <c r="CX85" s="59">
        <f t="shared" si="133"/>
        <v>34100</v>
      </c>
      <c r="CY85" s="59">
        <f t="shared" si="133"/>
        <v>67300</v>
      </c>
      <c r="CZ85" s="59">
        <f t="shared" si="133"/>
        <v>32200</v>
      </c>
      <c r="DA85" s="59">
        <f t="shared" si="133"/>
        <v>49400</v>
      </c>
      <c r="DB85" s="58"/>
      <c r="DC85" s="58"/>
      <c r="DD85" s="58"/>
      <c r="DE85" s="58"/>
      <c r="DF85" s="58"/>
      <c r="DG85" s="58"/>
    </row>
    <row r="86" spans="1:164" s="19" customFormat="1" x14ac:dyDescent="0.85">
      <c r="D86" s="308"/>
      <c r="E86" s="308"/>
      <c r="F86" s="308"/>
      <c r="G86" s="111" t="s">
        <v>3</v>
      </c>
      <c r="H86" s="111">
        <f>SUM(H84:H85)</f>
        <v>3617000</v>
      </c>
      <c r="I86" s="111">
        <f>SUM(I84:I85)</f>
        <v>52400</v>
      </c>
      <c r="J86" s="111">
        <f t="shared" ref="J86:BU86" si="134">SUM(J84:J85)</f>
        <v>0</v>
      </c>
      <c r="K86" s="111">
        <f t="shared" si="134"/>
        <v>0</v>
      </c>
      <c r="L86" s="111">
        <f t="shared" si="134"/>
        <v>0</v>
      </c>
      <c r="M86" s="111">
        <f t="shared" si="134"/>
        <v>0</v>
      </c>
      <c r="N86" s="111">
        <f t="shared" si="134"/>
        <v>0</v>
      </c>
      <c r="O86" s="111">
        <f t="shared" si="134"/>
        <v>0</v>
      </c>
      <c r="P86" s="111">
        <f t="shared" si="134"/>
        <v>0</v>
      </c>
      <c r="Q86" s="111">
        <f t="shared" si="134"/>
        <v>0</v>
      </c>
      <c r="R86" s="111">
        <f t="shared" si="134"/>
        <v>0</v>
      </c>
      <c r="S86" s="111">
        <f t="shared" si="134"/>
        <v>42500</v>
      </c>
      <c r="T86" s="111">
        <f t="shared" si="134"/>
        <v>0</v>
      </c>
      <c r="U86" s="111">
        <f t="shared" si="134"/>
        <v>0</v>
      </c>
      <c r="V86" s="111">
        <f t="shared" si="134"/>
        <v>0</v>
      </c>
      <c r="W86" s="111">
        <f t="shared" si="134"/>
        <v>0</v>
      </c>
      <c r="X86" s="111">
        <f t="shared" si="134"/>
        <v>0</v>
      </c>
      <c r="Y86" s="111">
        <f t="shared" si="134"/>
        <v>0</v>
      </c>
      <c r="Z86" s="111">
        <f t="shared" si="134"/>
        <v>0</v>
      </c>
      <c r="AA86" s="111">
        <f t="shared" si="134"/>
        <v>0</v>
      </c>
      <c r="AB86" s="111">
        <f t="shared" si="134"/>
        <v>0</v>
      </c>
      <c r="AC86" s="111">
        <f t="shared" si="134"/>
        <v>546600</v>
      </c>
      <c r="AD86" s="111">
        <f t="shared" si="134"/>
        <v>0</v>
      </c>
      <c r="AE86" s="111">
        <f t="shared" si="134"/>
        <v>0</v>
      </c>
      <c r="AF86" s="111">
        <f t="shared" si="134"/>
        <v>0</v>
      </c>
      <c r="AG86" s="111">
        <f t="shared" si="134"/>
        <v>0</v>
      </c>
      <c r="AH86" s="111">
        <f t="shared" si="134"/>
        <v>0</v>
      </c>
      <c r="AI86" s="111">
        <f t="shared" si="134"/>
        <v>0</v>
      </c>
      <c r="AJ86" s="111">
        <f t="shared" si="134"/>
        <v>0</v>
      </c>
      <c r="AK86" s="111">
        <f t="shared" si="134"/>
        <v>0</v>
      </c>
      <c r="AL86" s="111">
        <f t="shared" si="134"/>
        <v>437900</v>
      </c>
      <c r="AM86" s="111">
        <f t="shared" si="134"/>
        <v>0</v>
      </c>
      <c r="AN86" s="111">
        <f t="shared" si="134"/>
        <v>0</v>
      </c>
      <c r="AO86" s="111">
        <f t="shared" si="134"/>
        <v>0</v>
      </c>
      <c r="AP86" s="111">
        <f t="shared" si="134"/>
        <v>0</v>
      </c>
      <c r="AQ86" s="111">
        <f t="shared" si="134"/>
        <v>0</v>
      </c>
      <c r="AR86" s="111">
        <f t="shared" si="134"/>
        <v>0</v>
      </c>
      <c r="AS86" s="111">
        <f t="shared" si="134"/>
        <v>0</v>
      </c>
      <c r="AT86" s="111">
        <f t="shared" si="134"/>
        <v>0</v>
      </c>
      <c r="AU86" s="111">
        <f t="shared" si="134"/>
        <v>0</v>
      </c>
      <c r="AV86" s="111">
        <f t="shared" si="134"/>
        <v>0</v>
      </c>
      <c r="AW86" s="111">
        <f t="shared" si="134"/>
        <v>0</v>
      </c>
      <c r="AX86" s="111">
        <f t="shared" si="134"/>
        <v>0</v>
      </c>
      <c r="AY86" s="111">
        <f t="shared" si="134"/>
        <v>164500</v>
      </c>
      <c r="AZ86" s="111">
        <f t="shared" si="134"/>
        <v>0</v>
      </c>
      <c r="BA86" s="111">
        <f t="shared" si="134"/>
        <v>0</v>
      </c>
      <c r="BB86" s="111">
        <f t="shared" si="134"/>
        <v>0</v>
      </c>
      <c r="BC86" s="111">
        <f t="shared" si="134"/>
        <v>0</v>
      </c>
      <c r="BD86" s="111">
        <f t="shared" si="134"/>
        <v>0</v>
      </c>
      <c r="BE86" s="111">
        <f t="shared" si="134"/>
        <v>0</v>
      </c>
      <c r="BF86" s="111">
        <f t="shared" si="134"/>
        <v>0</v>
      </c>
      <c r="BG86" s="111">
        <f t="shared" si="134"/>
        <v>0</v>
      </c>
      <c r="BH86" s="111">
        <f t="shared" si="134"/>
        <v>186800</v>
      </c>
      <c r="BI86" s="111">
        <f t="shared" si="134"/>
        <v>0</v>
      </c>
      <c r="BJ86" s="111">
        <f t="shared" si="134"/>
        <v>0</v>
      </c>
      <c r="BK86" s="111">
        <f t="shared" si="134"/>
        <v>0</v>
      </c>
      <c r="BL86" s="111">
        <f t="shared" si="134"/>
        <v>0</v>
      </c>
      <c r="BM86" s="111">
        <f t="shared" si="134"/>
        <v>0</v>
      </c>
      <c r="BN86" s="111">
        <f t="shared" si="134"/>
        <v>0</v>
      </c>
      <c r="BO86" s="111">
        <f t="shared" si="134"/>
        <v>0</v>
      </c>
      <c r="BP86" s="111">
        <f t="shared" si="134"/>
        <v>0</v>
      </c>
      <c r="BQ86" s="111">
        <f t="shared" si="134"/>
        <v>0</v>
      </c>
      <c r="BR86" s="111">
        <f t="shared" si="134"/>
        <v>106500</v>
      </c>
      <c r="BS86" s="111">
        <f t="shared" si="134"/>
        <v>0</v>
      </c>
      <c r="BT86" s="111">
        <f t="shared" si="134"/>
        <v>0</v>
      </c>
      <c r="BU86" s="111">
        <f t="shared" si="134"/>
        <v>0</v>
      </c>
      <c r="BV86" s="111">
        <f t="shared" ref="BV86:DA86" si="135">SUM(BV84:BV85)</f>
        <v>0</v>
      </c>
      <c r="BW86" s="111">
        <f t="shared" si="135"/>
        <v>0</v>
      </c>
      <c r="BX86" s="111">
        <f t="shared" si="135"/>
        <v>0</v>
      </c>
      <c r="BY86" s="111">
        <f t="shared" si="135"/>
        <v>0</v>
      </c>
      <c r="BZ86" s="111">
        <f t="shared" si="135"/>
        <v>0</v>
      </c>
      <c r="CA86" s="111">
        <f t="shared" si="135"/>
        <v>40900</v>
      </c>
      <c r="CB86" s="111">
        <f t="shared" si="135"/>
        <v>0</v>
      </c>
      <c r="CC86" s="111">
        <f t="shared" si="135"/>
        <v>0</v>
      </c>
      <c r="CD86" s="111">
        <f t="shared" si="135"/>
        <v>0</v>
      </c>
      <c r="CE86" s="111">
        <f t="shared" si="135"/>
        <v>0</v>
      </c>
      <c r="CF86" s="111">
        <f t="shared" si="135"/>
        <v>0</v>
      </c>
      <c r="CG86" s="111">
        <f t="shared" si="135"/>
        <v>0</v>
      </c>
      <c r="CH86" s="111">
        <f t="shared" si="135"/>
        <v>0</v>
      </c>
      <c r="CI86" s="111">
        <f t="shared" si="135"/>
        <v>0</v>
      </c>
      <c r="CJ86" s="111">
        <f t="shared" si="135"/>
        <v>0</v>
      </c>
      <c r="CK86" s="111">
        <f t="shared" si="135"/>
        <v>28900</v>
      </c>
      <c r="CL86" s="111">
        <f t="shared" si="135"/>
        <v>0</v>
      </c>
      <c r="CM86" s="111">
        <f t="shared" si="135"/>
        <v>0</v>
      </c>
      <c r="CN86" s="111">
        <f t="shared" si="135"/>
        <v>0</v>
      </c>
      <c r="CO86" s="111">
        <f t="shared" si="135"/>
        <v>0</v>
      </c>
      <c r="CP86" s="111">
        <f t="shared" si="135"/>
        <v>0</v>
      </c>
      <c r="CQ86" s="111">
        <f t="shared" si="135"/>
        <v>1410700</v>
      </c>
      <c r="CR86" s="111">
        <f t="shared" si="135"/>
        <v>0</v>
      </c>
      <c r="CS86" s="111"/>
      <c r="CT86" s="111">
        <f t="shared" si="135"/>
        <v>18400</v>
      </c>
      <c r="CU86" s="111">
        <f t="shared" si="135"/>
        <v>123200</v>
      </c>
      <c r="CV86" s="111">
        <f t="shared" si="135"/>
        <v>68300</v>
      </c>
      <c r="CW86" s="111">
        <f t="shared" si="135"/>
        <v>23100</v>
      </c>
      <c r="CX86" s="111">
        <f t="shared" si="135"/>
        <v>68200</v>
      </c>
      <c r="CY86" s="111">
        <f t="shared" si="135"/>
        <v>134700</v>
      </c>
      <c r="CZ86" s="111">
        <f t="shared" si="135"/>
        <v>64500</v>
      </c>
      <c r="DA86" s="111">
        <f t="shared" si="135"/>
        <v>98900</v>
      </c>
      <c r="DB86" s="111"/>
      <c r="DC86" s="111"/>
      <c r="DD86" s="111"/>
      <c r="DE86" s="111"/>
      <c r="DF86" s="111"/>
      <c r="DG86" s="111"/>
    </row>
    <row r="88" spans="1:164" s="128" customFormat="1" ht="59.25" x14ac:dyDescent="1.3">
      <c r="A88" s="64" t="s">
        <v>269</v>
      </c>
      <c r="B88" s="64"/>
      <c r="C88" s="146"/>
      <c r="D88" s="124"/>
      <c r="E88" s="124"/>
      <c r="F88" s="124"/>
      <c r="G88" s="124"/>
      <c r="H88" s="125"/>
      <c r="I88" s="126"/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27"/>
      <c r="BK88" s="127"/>
      <c r="BL88" s="127"/>
      <c r="BM88" s="127"/>
      <c r="BN88" s="127"/>
      <c r="BO88" s="127"/>
      <c r="BP88" s="127"/>
      <c r="BQ88" s="127"/>
      <c r="BR88" s="127"/>
      <c r="BS88" s="127"/>
      <c r="BT88" s="127"/>
      <c r="BU88" s="127"/>
      <c r="BV88" s="127"/>
      <c r="BW88" s="127"/>
      <c r="BX88" s="127"/>
      <c r="BY88" s="127"/>
      <c r="BZ88" s="127"/>
      <c r="CA88" s="127"/>
      <c r="CB88" s="127"/>
      <c r="CC88" s="127"/>
      <c r="CD88" s="127"/>
      <c r="CE88" s="127"/>
      <c r="CF88" s="127"/>
      <c r="CG88" s="127"/>
      <c r="CH88" s="127"/>
      <c r="CI88" s="127"/>
      <c r="CJ88" s="127"/>
      <c r="CK88" s="127"/>
      <c r="CL88" s="127"/>
      <c r="CM88" s="127"/>
      <c r="CN88" s="127"/>
      <c r="CO88" s="127"/>
      <c r="CP88" s="127"/>
      <c r="CQ88" s="127"/>
      <c r="CR88" s="127"/>
      <c r="CS88" s="127"/>
      <c r="CT88" s="127"/>
      <c r="CU88" s="127"/>
      <c r="CV88" s="127"/>
      <c r="CW88" s="127"/>
      <c r="CX88" s="127"/>
      <c r="CY88" s="127"/>
      <c r="CZ88" s="127"/>
      <c r="DA88" s="127"/>
      <c r="DB88" s="127"/>
      <c r="DC88" s="127"/>
      <c r="DD88" s="127"/>
      <c r="DE88" s="127"/>
      <c r="DF88" s="127"/>
      <c r="DG88" s="127"/>
    </row>
    <row r="89" spans="1:164" s="6" customFormat="1" x14ac:dyDescent="0.85">
      <c r="A89" s="290" t="s">
        <v>0</v>
      </c>
      <c r="B89" s="290" t="s">
        <v>174</v>
      </c>
      <c r="C89" s="290" t="s">
        <v>1</v>
      </c>
      <c r="D89" s="292" t="s">
        <v>2</v>
      </c>
      <c r="E89" s="293"/>
      <c r="F89" s="293"/>
      <c r="G89" s="294"/>
      <c r="H89" s="295" t="s">
        <v>3</v>
      </c>
      <c r="I89" s="297" t="s">
        <v>4</v>
      </c>
      <c r="J89" s="298"/>
      <c r="K89" s="298"/>
      <c r="L89" s="298"/>
      <c r="M89" s="298"/>
      <c r="N89" s="298"/>
      <c r="O89" s="298"/>
      <c r="P89" s="298"/>
      <c r="Q89" s="298"/>
      <c r="R89" s="299"/>
      <c r="S89" s="300" t="s">
        <v>5</v>
      </c>
      <c r="T89" s="301"/>
      <c r="U89" s="301"/>
      <c r="V89" s="301"/>
      <c r="W89" s="301"/>
      <c r="X89" s="301"/>
      <c r="Y89" s="301"/>
      <c r="Z89" s="301"/>
      <c r="AA89" s="301"/>
      <c r="AB89" s="302"/>
      <c r="AC89" s="303" t="s">
        <v>6</v>
      </c>
      <c r="AD89" s="304"/>
      <c r="AE89" s="304"/>
      <c r="AF89" s="304"/>
      <c r="AG89" s="304"/>
      <c r="AH89" s="304"/>
      <c r="AI89" s="304"/>
      <c r="AJ89" s="304"/>
      <c r="AK89" s="305"/>
      <c r="AL89" s="300" t="s">
        <v>7</v>
      </c>
      <c r="AM89" s="301"/>
      <c r="AN89" s="301"/>
      <c r="AO89" s="301"/>
      <c r="AP89" s="301"/>
      <c r="AQ89" s="301"/>
      <c r="AR89" s="301"/>
      <c r="AS89" s="301"/>
      <c r="AT89" s="301"/>
      <c r="AU89" s="301"/>
      <c r="AV89" s="301"/>
      <c r="AW89" s="301"/>
      <c r="AX89" s="302"/>
      <c r="AY89" s="300" t="s">
        <v>8</v>
      </c>
      <c r="AZ89" s="301"/>
      <c r="BA89" s="301"/>
      <c r="BB89" s="301"/>
      <c r="BC89" s="301"/>
      <c r="BD89" s="301"/>
      <c r="BE89" s="301"/>
      <c r="BF89" s="301"/>
      <c r="BG89" s="302"/>
      <c r="BH89" s="300" t="s">
        <v>9</v>
      </c>
      <c r="BI89" s="301"/>
      <c r="BJ89" s="301"/>
      <c r="BK89" s="301"/>
      <c r="BL89" s="301"/>
      <c r="BM89" s="301"/>
      <c r="BN89" s="301"/>
      <c r="BO89" s="301"/>
      <c r="BP89" s="301"/>
      <c r="BQ89" s="302"/>
      <c r="BR89" s="303" t="s">
        <v>10</v>
      </c>
      <c r="BS89" s="304"/>
      <c r="BT89" s="304"/>
      <c r="BU89" s="304"/>
      <c r="BV89" s="304"/>
      <c r="BW89" s="304"/>
      <c r="BX89" s="304"/>
      <c r="BY89" s="304"/>
      <c r="BZ89" s="305"/>
      <c r="CA89" s="300" t="s">
        <v>11</v>
      </c>
      <c r="CB89" s="301"/>
      <c r="CC89" s="301"/>
      <c r="CD89" s="301"/>
      <c r="CE89" s="301"/>
      <c r="CF89" s="301"/>
      <c r="CG89" s="301"/>
      <c r="CH89" s="301"/>
      <c r="CI89" s="301"/>
      <c r="CJ89" s="302"/>
      <c r="CK89" s="300" t="s">
        <v>12</v>
      </c>
      <c r="CL89" s="301"/>
      <c r="CM89" s="301"/>
      <c r="CN89" s="301"/>
      <c r="CO89" s="301"/>
      <c r="CP89" s="302"/>
      <c r="CQ89" s="309" t="s">
        <v>13</v>
      </c>
      <c r="CR89" s="309" t="s">
        <v>14</v>
      </c>
      <c r="CS89" s="306" t="s">
        <v>330</v>
      </c>
      <c r="CT89" s="297" t="s">
        <v>15</v>
      </c>
      <c r="CU89" s="298"/>
      <c r="CV89" s="298"/>
      <c r="CW89" s="298"/>
      <c r="CX89" s="298"/>
      <c r="CY89" s="298"/>
      <c r="CZ89" s="298"/>
      <c r="DA89" s="299"/>
      <c r="DB89" s="3" t="s">
        <v>16</v>
      </c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5"/>
    </row>
    <row r="90" spans="1:164" s="14" customFormat="1" ht="117" x14ac:dyDescent="0.55000000000000004">
      <c r="A90" s="291"/>
      <c r="B90" s="291"/>
      <c r="C90" s="291"/>
      <c r="D90" s="69" t="s">
        <v>17</v>
      </c>
      <c r="E90" s="69" t="s">
        <v>18</v>
      </c>
      <c r="F90" s="69" t="s">
        <v>19</v>
      </c>
      <c r="G90" s="69" t="s">
        <v>20</v>
      </c>
      <c r="H90" s="296"/>
      <c r="I90" s="8" t="s">
        <v>21</v>
      </c>
      <c r="J90" s="9" t="s">
        <v>22</v>
      </c>
      <c r="K90" s="9" t="s">
        <v>23</v>
      </c>
      <c r="L90" s="9" t="s">
        <v>24</v>
      </c>
      <c r="M90" s="9" t="s">
        <v>25</v>
      </c>
      <c r="N90" s="9" t="s">
        <v>26</v>
      </c>
      <c r="O90" s="9" t="s">
        <v>27</v>
      </c>
      <c r="P90" s="9" t="s">
        <v>28</v>
      </c>
      <c r="Q90" s="9" t="s">
        <v>29</v>
      </c>
      <c r="R90" s="9" t="s">
        <v>30</v>
      </c>
      <c r="S90" s="8" t="s">
        <v>31</v>
      </c>
      <c r="T90" s="9" t="s">
        <v>32</v>
      </c>
      <c r="U90" s="9" t="s">
        <v>33</v>
      </c>
      <c r="V90" s="9" t="s">
        <v>34</v>
      </c>
      <c r="W90" s="9" t="s">
        <v>35</v>
      </c>
      <c r="X90" s="9" t="s">
        <v>36</v>
      </c>
      <c r="Y90" s="9" t="s">
        <v>37</v>
      </c>
      <c r="Z90" s="9" t="s">
        <v>38</v>
      </c>
      <c r="AA90" s="9" t="s">
        <v>39</v>
      </c>
      <c r="AB90" s="9" t="s">
        <v>40</v>
      </c>
      <c r="AC90" s="8" t="s">
        <v>41</v>
      </c>
      <c r="AD90" s="9" t="s">
        <v>42</v>
      </c>
      <c r="AE90" s="10" t="s">
        <v>43</v>
      </c>
      <c r="AF90" s="9" t="s">
        <v>44</v>
      </c>
      <c r="AG90" s="9" t="s">
        <v>45</v>
      </c>
      <c r="AH90" s="9" t="s">
        <v>46</v>
      </c>
      <c r="AI90" s="9" t="s">
        <v>47</v>
      </c>
      <c r="AJ90" s="9" t="s">
        <v>48</v>
      </c>
      <c r="AK90" s="9" t="s">
        <v>49</v>
      </c>
      <c r="AL90" s="8" t="s">
        <v>50</v>
      </c>
      <c r="AM90" s="9" t="s">
        <v>51</v>
      </c>
      <c r="AN90" s="9" t="s">
        <v>52</v>
      </c>
      <c r="AO90" s="9" t="s">
        <v>53</v>
      </c>
      <c r="AP90" s="9" t="s">
        <v>54</v>
      </c>
      <c r="AQ90" s="9" t="s">
        <v>55</v>
      </c>
      <c r="AR90" s="9" t="s">
        <v>56</v>
      </c>
      <c r="AS90" s="9" t="s">
        <v>57</v>
      </c>
      <c r="AT90" s="9" t="s">
        <v>58</v>
      </c>
      <c r="AU90" s="9" t="s">
        <v>59</v>
      </c>
      <c r="AV90" s="9" t="s">
        <v>60</v>
      </c>
      <c r="AW90" s="9" t="s">
        <v>61</v>
      </c>
      <c r="AX90" s="9" t="s">
        <v>62</v>
      </c>
      <c r="AY90" s="8" t="s">
        <v>63</v>
      </c>
      <c r="AZ90" s="9" t="s">
        <v>64</v>
      </c>
      <c r="BA90" s="9" t="s">
        <v>65</v>
      </c>
      <c r="BB90" s="9" t="s">
        <v>66</v>
      </c>
      <c r="BC90" s="9" t="s">
        <v>67</v>
      </c>
      <c r="BD90" s="9" t="s">
        <v>68</v>
      </c>
      <c r="BE90" s="9" t="s">
        <v>69</v>
      </c>
      <c r="BF90" s="9" t="s">
        <v>70</v>
      </c>
      <c r="BG90" s="9" t="s">
        <v>71</v>
      </c>
      <c r="BH90" s="8" t="s">
        <v>72</v>
      </c>
      <c r="BI90" s="9" t="s">
        <v>73</v>
      </c>
      <c r="BJ90" s="9" t="s">
        <v>74</v>
      </c>
      <c r="BK90" s="9" t="s">
        <v>75</v>
      </c>
      <c r="BL90" s="9" t="s">
        <v>76</v>
      </c>
      <c r="BM90" s="9" t="s">
        <v>77</v>
      </c>
      <c r="BN90" s="9" t="s">
        <v>78</v>
      </c>
      <c r="BO90" s="9" t="s">
        <v>79</v>
      </c>
      <c r="BP90" s="9" t="s">
        <v>80</v>
      </c>
      <c r="BQ90" s="9" t="s">
        <v>81</v>
      </c>
      <c r="BR90" s="8" t="s">
        <v>82</v>
      </c>
      <c r="BS90" s="9" t="s">
        <v>83</v>
      </c>
      <c r="BT90" s="9" t="s">
        <v>84</v>
      </c>
      <c r="BU90" s="9" t="s">
        <v>85</v>
      </c>
      <c r="BV90" s="9" t="s">
        <v>86</v>
      </c>
      <c r="BW90" s="9" t="s">
        <v>87</v>
      </c>
      <c r="BX90" s="9" t="s">
        <v>88</v>
      </c>
      <c r="BY90" s="10" t="s">
        <v>89</v>
      </c>
      <c r="BZ90" s="9" t="s">
        <v>90</v>
      </c>
      <c r="CA90" s="8" t="s">
        <v>91</v>
      </c>
      <c r="CB90" s="9" t="s">
        <v>92</v>
      </c>
      <c r="CC90" s="9" t="s">
        <v>93</v>
      </c>
      <c r="CD90" s="9" t="s">
        <v>94</v>
      </c>
      <c r="CE90" s="9" t="s">
        <v>95</v>
      </c>
      <c r="CF90" s="9" t="s">
        <v>96</v>
      </c>
      <c r="CG90" s="9" t="s">
        <v>97</v>
      </c>
      <c r="CH90" s="9" t="s">
        <v>98</v>
      </c>
      <c r="CI90" s="9" t="s">
        <v>99</v>
      </c>
      <c r="CJ90" s="9" t="s">
        <v>100</v>
      </c>
      <c r="CK90" s="8" t="s">
        <v>101</v>
      </c>
      <c r="CL90" s="9" t="s">
        <v>102</v>
      </c>
      <c r="CM90" s="9" t="s">
        <v>103</v>
      </c>
      <c r="CN90" s="9" t="s">
        <v>104</v>
      </c>
      <c r="CO90" s="9" t="s">
        <v>105</v>
      </c>
      <c r="CP90" s="9" t="s">
        <v>106</v>
      </c>
      <c r="CQ90" s="310"/>
      <c r="CR90" s="310"/>
      <c r="CS90" s="307"/>
      <c r="CT90" s="11" t="s">
        <v>107</v>
      </c>
      <c r="CU90" s="11" t="s">
        <v>108</v>
      </c>
      <c r="CV90" s="11" t="s">
        <v>109</v>
      </c>
      <c r="CW90" s="11" t="s">
        <v>110</v>
      </c>
      <c r="CX90" s="11" t="s">
        <v>111</v>
      </c>
      <c r="CY90" s="11" t="s">
        <v>112</v>
      </c>
      <c r="CZ90" s="11" t="s">
        <v>113</v>
      </c>
      <c r="DA90" s="11" t="s">
        <v>114</v>
      </c>
      <c r="DB90" s="12" t="s">
        <v>115</v>
      </c>
      <c r="DC90" s="12" t="s">
        <v>116</v>
      </c>
      <c r="DD90" s="12" t="s">
        <v>117</v>
      </c>
      <c r="DE90" s="12" t="s">
        <v>118</v>
      </c>
      <c r="DF90" s="12" t="s">
        <v>119</v>
      </c>
      <c r="DG90" s="12" t="s">
        <v>120</v>
      </c>
      <c r="DH90" s="12" t="s">
        <v>121</v>
      </c>
      <c r="DI90" s="11" t="s">
        <v>122</v>
      </c>
      <c r="DJ90" s="11" t="s">
        <v>123</v>
      </c>
      <c r="DK90" s="11" t="s">
        <v>124</v>
      </c>
      <c r="DL90" s="11" t="s">
        <v>125</v>
      </c>
      <c r="DM90" s="11" t="s">
        <v>126</v>
      </c>
      <c r="DN90" s="11" t="s">
        <v>127</v>
      </c>
      <c r="DO90" s="11" t="s">
        <v>128</v>
      </c>
      <c r="DP90" s="13" t="s">
        <v>129</v>
      </c>
      <c r="DQ90" s="13" t="s">
        <v>130</v>
      </c>
      <c r="DR90" s="13" t="s">
        <v>131</v>
      </c>
      <c r="DS90" s="13" t="s">
        <v>132</v>
      </c>
      <c r="DT90" s="13" t="s">
        <v>133</v>
      </c>
      <c r="DU90" s="13" t="s">
        <v>134</v>
      </c>
      <c r="DV90" s="13" t="s">
        <v>135</v>
      </c>
      <c r="DW90" s="13" t="s">
        <v>136</v>
      </c>
      <c r="DX90" s="13" t="s">
        <v>137</v>
      </c>
      <c r="DY90" s="13" t="s">
        <v>138</v>
      </c>
      <c r="DZ90" s="13" t="s">
        <v>139</v>
      </c>
      <c r="EA90" s="13" t="s">
        <v>140</v>
      </c>
      <c r="EB90" s="13" t="s">
        <v>141</v>
      </c>
      <c r="EC90" s="13" t="s">
        <v>142</v>
      </c>
      <c r="ED90" s="13" t="s">
        <v>143</v>
      </c>
      <c r="EE90" s="13" t="s">
        <v>144</v>
      </c>
      <c r="EF90" s="13" t="s">
        <v>145</v>
      </c>
      <c r="EG90" s="13" t="s">
        <v>146</v>
      </c>
      <c r="EH90" s="13" t="s">
        <v>147</v>
      </c>
      <c r="EI90" s="13" t="s">
        <v>148</v>
      </c>
      <c r="EJ90" s="13" t="s">
        <v>149</v>
      </c>
      <c r="EK90" s="13" t="s">
        <v>150</v>
      </c>
      <c r="EL90" s="13" t="s">
        <v>151</v>
      </c>
      <c r="EM90" s="13" t="s">
        <v>152</v>
      </c>
      <c r="EN90" s="13" t="s">
        <v>153</v>
      </c>
      <c r="EO90" s="13" t="s">
        <v>154</v>
      </c>
      <c r="EP90" s="13" t="s">
        <v>155</v>
      </c>
      <c r="EQ90" s="13" t="s">
        <v>156</v>
      </c>
      <c r="ER90" s="13" t="s">
        <v>157</v>
      </c>
      <c r="ES90" s="13" t="s">
        <v>158</v>
      </c>
      <c r="ET90" s="13" t="s">
        <v>159</v>
      </c>
      <c r="EU90" s="13" t="s">
        <v>160</v>
      </c>
      <c r="EV90" s="13" t="s">
        <v>161</v>
      </c>
      <c r="EW90" s="13" t="s">
        <v>162</v>
      </c>
      <c r="EX90" s="13" t="s">
        <v>163</v>
      </c>
      <c r="EY90" s="13" t="s">
        <v>164</v>
      </c>
      <c r="EZ90" s="13" t="s">
        <v>165</v>
      </c>
      <c r="FA90" s="13" t="s">
        <v>166</v>
      </c>
      <c r="FB90" s="13" t="s">
        <v>167</v>
      </c>
      <c r="FC90" s="13" t="s">
        <v>168</v>
      </c>
      <c r="FD90" s="13" t="s">
        <v>169</v>
      </c>
      <c r="FE90" s="13" t="s">
        <v>170</v>
      </c>
      <c r="FF90" s="13" t="s">
        <v>171</v>
      </c>
      <c r="FG90" s="13" t="s">
        <v>172</v>
      </c>
      <c r="FH90" s="13" t="s">
        <v>173</v>
      </c>
    </row>
    <row r="91" spans="1:164" s="6" customFormat="1" x14ac:dyDescent="0.85">
      <c r="A91" s="147" t="s">
        <v>249</v>
      </c>
      <c r="B91" s="148"/>
      <c r="C91" s="149"/>
      <c r="D91" s="149"/>
      <c r="E91" s="149"/>
      <c r="F91" s="149"/>
      <c r="G91" s="149"/>
      <c r="H91" s="148">
        <f>SUM(H96+H105)</f>
        <v>6525500</v>
      </c>
      <c r="I91" s="148">
        <f>SUM(I92+I96+I105)</f>
        <v>281900</v>
      </c>
      <c r="J91" s="148">
        <f t="shared" ref="J91:BU91" si="136">SUM(J92+J96+J105)</f>
        <v>2000</v>
      </c>
      <c r="K91" s="148">
        <f t="shared" si="136"/>
        <v>2000</v>
      </c>
      <c r="L91" s="148">
        <f t="shared" si="136"/>
        <v>2000</v>
      </c>
      <c r="M91" s="148">
        <f t="shared" si="136"/>
        <v>2000</v>
      </c>
      <c r="N91" s="148">
        <f t="shared" si="136"/>
        <v>2000</v>
      </c>
      <c r="O91" s="148">
        <f t="shared" si="136"/>
        <v>31000</v>
      </c>
      <c r="P91" s="148">
        <f t="shared" si="136"/>
        <v>31000</v>
      </c>
      <c r="Q91" s="148">
        <f t="shared" si="136"/>
        <v>2000</v>
      </c>
      <c r="R91" s="148">
        <f t="shared" si="136"/>
        <v>2000</v>
      </c>
      <c r="S91" s="148">
        <f t="shared" si="136"/>
        <v>126600</v>
      </c>
      <c r="T91" s="148">
        <f t="shared" si="136"/>
        <v>2000</v>
      </c>
      <c r="U91" s="148">
        <f t="shared" si="136"/>
        <v>2000</v>
      </c>
      <c r="V91" s="148">
        <f t="shared" si="136"/>
        <v>2000</v>
      </c>
      <c r="W91" s="148">
        <f t="shared" si="136"/>
        <v>2000</v>
      </c>
      <c r="X91" s="148">
        <f t="shared" si="136"/>
        <v>2000</v>
      </c>
      <c r="Y91" s="148">
        <f t="shared" si="136"/>
        <v>2000</v>
      </c>
      <c r="Z91" s="148">
        <f t="shared" si="136"/>
        <v>2000</v>
      </c>
      <c r="AA91" s="148">
        <f t="shared" si="136"/>
        <v>2000</v>
      </c>
      <c r="AB91" s="148">
        <f t="shared" si="136"/>
        <v>13500</v>
      </c>
      <c r="AC91" s="148">
        <f t="shared" si="136"/>
        <v>1892600</v>
      </c>
      <c r="AD91" s="148">
        <f t="shared" si="136"/>
        <v>19900</v>
      </c>
      <c r="AE91" s="148">
        <f t="shared" si="136"/>
        <v>31000</v>
      </c>
      <c r="AF91" s="148">
        <f t="shared" si="136"/>
        <v>31000</v>
      </c>
      <c r="AG91" s="148">
        <f t="shared" si="136"/>
        <v>19900</v>
      </c>
      <c r="AH91" s="148">
        <f t="shared" si="136"/>
        <v>31000</v>
      </c>
      <c r="AI91" s="148">
        <f t="shared" si="136"/>
        <v>31000</v>
      </c>
      <c r="AJ91" s="148">
        <f t="shared" si="136"/>
        <v>31000</v>
      </c>
      <c r="AK91" s="148">
        <f t="shared" si="136"/>
        <v>19900</v>
      </c>
      <c r="AL91" s="148">
        <f t="shared" si="136"/>
        <v>1149100</v>
      </c>
      <c r="AM91" s="148">
        <f t="shared" si="136"/>
        <v>31000</v>
      </c>
      <c r="AN91" s="148">
        <f t="shared" si="136"/>
        <v>31000</v>
      </c>
      <c r="AO91" s="148">
        <f t="shared" si="136"/>
        <v>31000</v>
      </c>
      <c r="AP91" s="148">
        <f t="shared" si="136"/>
        <v>31000</v>
      </c>
      <c r="AQ91" s="148">
        <f t="shared" si="136"/>
        <v>11100</v>
      </c>
      <c r="AR91" s="148">
        <f t="shared" si="136"/>
        <v>11100</v>
      </c>
      <c r="AS91" s="148">
        <f t="shared" si="136"/>
        <v>31000</v>
      </c>
      <c r="AT91" s="148">
        <f t="shared" si="136"/>
        <v>2000</v>
      </c>
      <c r="AU91" s="148">
        <f t="shared" si="136"/>
        <v>11100</v>
      </c>
      <c r="AV91" s="148">
        <f t="shared" si="136"/>
        <v>31000</v>
      </c>
      <c r="AW91" s="148">
        <f t="shared" si="136"/>
        <v>11100</v>
      </c>
      <c r="AX91" s="148">
        <f t="shared" si="136"/>
        <v>31000</v>
      </c>
      <c r="AY91" s="148">
        <f t="shared" si="136"/>
        <v>482400</v>
      </c>
      <c r="AZ91" s="148">
        <f t="shared" si="136"/>
        <v>13500</v>
      </c>
      <c r="BA91" s="148">
        <f t="shared" si="136"/>
        <v>31000</v>
      </c>
      <c r="BB91" s="148">
        <f t="shared" si="136"/>
        <v>11100</v>
      </c>
      <c r="BC91" s="148">
        <f t="shared" si="136"/>
        <v>11100</v>
      </c>
      <c r="BD91" s="148">
        <f t="shared" si="136"/>
        <v>11100</v>
      </c>
      <c r="BE91" s="148">
        <f t="shared" si="136"/>
        <v>19900</v>
      </c>
      <c r="BF91" s="148">
        <f t="shared" si="136"/>
        <v>13300</v>
      </c>
      <c r="BG91" s="148">
        <f t="shared" si="136"/>
        <v>11100</v>
      </c>
      <c r="BH91" s="148">
        <f t="shared" si="136"/>
        <v>444600</v>
      </c>
      <c r="BI91" s="148">
        <f t="shared" si="136"/>
        <v>11100</v>
      </c>
      <c r="BJ91" s="148">
        <f t="shared" si="136"/>
        <v>31000</v>
      </c>
      <c r="BK91" s="148">
        <f t="shared" si="136"/>
        <v>13300</v>
      </c>
      <c r="BL91" s="148">
        <f t="shared" si="136"/>
        <v>2000</v>
      </c>
      <c r="BM91" s="148">
        <f t="shared" si="136"/>
        <v>11100</v>
      </c>
      <c r="BN91" s="148">
        <f t="shared" si="136"/>
        <v>19900</v>
      </c>
      <c r="BO91" s="148">
        <f t="shared" si="136"/>
        <v>19900</v>
      </c>
      <c r="BP91" s="148">
        <f t="shared" si="136"/>
        <v>11100</v>
      </c>
      <c r="BQ91" s="148">
        <f t="shared" si="136"/>
        <v>11100</v>
      </c>
      <c r="BR91" s="148">
        <f t="shared" si="136"/>
        <v>420800</v>
      </c>
      <c r="BS91" s="148">
        <f t="shared" si="136"/>
        <v>13500</v>
      </c>
      <c r="BT91" s="148">
        <f t="shared" si="136"/>
        <v>11100</v>
      </c>
      <c r="BU91" s="148">
        <f t="shared" si="136"/>
        <v>31000</v>
      </c>
      <c r="BV91" s="148">
        <f t="shared" ref="BV91:EH91" si="137">SUM(BV92+BV96+BV105)</f>
        <v>19900</v>
      </c>
      <c r="BW91" s="148">
        <f t="shared" si="137"/>
        <v>19900</v>
      </c>
      <c r="BX91" s="148">
        <f t="shared" si="137"/>
        <v>2000</v>
      </c>
      <c r="BY91" s="148">
        <f t="shared" si="137"/>
        <v>2000</v>
      </c>
      <c r="BZ91" s="148">
        <f t="shared" si="137"/>
        <v>19900</v>
      </c>
      <c r="CA91" s="148">
        <f t="shared" si="137"/>
        <v>318100</v>
      </c>
      <c r="CB91" s="148">
        <f t="shared" si="137"/>
        <v>11100</v>
      </c>
      <c r="CC91" s="148">
        <f t="shared" si="137"/>
        <v>2000</v>
      </c>
      <c r="CD91" s="148">
        <f t="shared" si="137"/>
        <v>31000</v>
      </c>
      <c r="CE91" s="148">
        <f t="shared" si="137"/>
        <v>2000</v>
      </c>
      <c r="CF91" s="148">
        <f t="shared" si="137"/>
        <v>2000</v>
      </c>
      <c r="CG91" s="148">
        <f t="shared" si="137"/>
        <v>2000</v>
      </c>
      <c r="CH91" s="148">
        <f t="shared" si="137"/>
        <v>13300</v>
      </c>
      <c r="CI91" s="148">
        <f t="shared" si="137"/>
        <v>13300</v>
      </c>
      <c r="CJ91" s="148">
        <f t="shared" si="137"/>
        <v>11100</v>
      </c>
      <c r="CK91" s="148">
        <f t="shared" si="137"/>
        <v>290800</v>
      </c>
      <c r="CL91" s="148">
        <f t="shared" si="137"/>
        <v>19900</v>
      </c>
      <c r="CM91" s="148">
        <f t="shared" si="137"/>
        <v>19900</v>
      </c>
      <c r="CN91" s="148">
        <f t="shared" si="137"/>
        <v>13300</v>
      </c>
      <c r="CO91" s="148">
        <f t="shared" si="137"/>
        <v>11100</v>
      </c>
      <c r="CP91" s="148">
        <f t="shared" si="137"/>
        <v>11100</v>
      </c>
      <c r="CQ91" s="51">
        <f t="shared" si="137"/>
        <v>0</v>
      </c>
      <c r="CR91" s="51">
        <f t="shared" si="137"/>
        <v>0</v>
      </c>
      <c r="CS91" s="51"/>
      <c r="CT91" s="51">
        <f t="shared" si="137"/>
        <v>0</v>
      </c>
      <c r="CU91" s="51">
        <f t="shared" si="137"/>
        <v>0</v>
      </c>
      <c r="CV91" s="51">
        <f t="shared" si="137"/>
        <v>0</v>
      </c>
      <c r="CW91" s="51">
        <f t="shared" si="137"/>
        <v>0</v>
      </c>
      <c r="CX91" s="51">
        <f t="shared" si="137"/>
        <v>0</v>
      </c>
      <c r="CY91" s="51">
        <f t="shared" si="137"/>
        <v>0</v>
      </c>
      <c r="CZ91" s="51">
        <f t="shared" si="137"/>
        <v>0</v>
      </c>
      <c r="DA91" s="51">
        <f t="shared" si="137"/>
        <v>0</v>
      </c>
      <c r="DB91" s="71">
        <f t="shared" si="137"/>
        <v>0</v>
      </c>
      <c r="DC91" s="71">
        <f t="shared" si="137"/>
        <v>0</v>
      </c>
      <c r="DD91" s="71">
        <f t="shared" si="137"/>
        <v>0</v>
      </c>
      <c r="DE91" s="71">
        <f t="shared" si="137"/>
        <v>0</v>
      </c>
      <c r="DF91" s="71">
        <f t="shared" si="137"/>
        <v>0</v>
      </c>
      <c r="DG91" s="71">
        <f t="shared" si="137"/>
        <v>0</v>
      </c>
      <c r="DH91" s="71">
        <f t="shared" si="137"/>
        <v>0</v>
      </c>
      <c r="DI91" s="71">
        <f t="shared" si="137"/>
        <v>0</v>
      </c>
      <c r="DJ91" s="71">
        <f t="shared" si="137"/>
        <v>0</v>
      </c>
      <c r="DK91" s="71">
        <f t="shared" si="137"/>
        <v>0</v>
      </c>
      <c r="DL91" s="71">
        <f t="shared" si="137"/>
        <v>0</v>
      </c>
      <c r="DM91" s="71">
        <f t="shared" si="137"/>
        <v>0</v>
      </c>
      <c r="DN91" s="71">
        <f t="shared" si="137"/>
        <v>0</v>
      </c>
      <c r="DO91" s="71">
        <f t="shared" si="137"/>
        <v>0</v>
      </c>
      <c r="DP91" s="71">
        <f t="shared" si="137"/>
        <v>0</v>
      </c>
      <c r="DQ91" s="71">
        <f t="shared" si="137"/>
        <v>0</v>
      </c>
      <c r="DR91" s="71">
        <f t="shared" si="137"/>
        <v>0</v>
      </c>
      <c r="DS91" s="71">
        <f t="shared" si="137"/>
        <v>0</v>
      </c>
      <c r="DT91" s="71">
        <f t="shared" si="137"/>
        <v>0</v>
      </c>
      <c r="DU91" s="71">
        <f t="shared" si="137"/>
        <v>0</v>
      </c>
      <c r="DV91" s="71">
        <f t="shared" si="137"/>
        <v>0</v>
      </c>
      <c r="DW91" s="71">
        <f t="shared" si="137"/>
        <v>0</v>
      </c>
      <c r="DX91" s="71">
        <f t="shared" si="137"/>
        <v>0</v>
      </c>
      <c r="DY91" s="71">
        <f t="shared" si="137"/>
        <v>0</v>
      </c>
      <c r="DZ91" s="71">
        <f t="shared" si="137"/>
        <v>0</v>
      </c>
      <c r="EA91" s="71">
        <f t="shared" si="137"/>
        <v>0</v>
      </c>
      <c r="EB91" s="71">
        <f t="shared" si="137"/>
        <v>0</v>
      </c>
      <c r="EC91" s="71">
        <f t="shared" si="137"/>
        <v>0</v>
      </c>
      <c r="ED91" s="71">
        <f t="shared" si="137"/>
        <v>0</v>
      </c>
      <c r="EE91" s="71">
        <f t="shared" si="137"/>
        <v>0</v>
      </c>
      <c r="EF91" s="71">
        <f t="shared" si="137"/>
        <v>0</v>
      </c>
      <c r="EG91" s="71">
        <f t="shared" si="137"/>
        <v>0</v>
      </c>
      <c r="EH91" s="71">
        <f t="shared" si="137"/>
        <v>0</v>
      </c>
      <c r="EI91" s="71">
        <f t="shared" ref="EI91:FH91" si="138">SUM(EI92+EI96+EI105)</f>
        <v>0</v>
      </c>
      <c r="EJ91" s="71">
        <f t="shared" si="138"/>
        <v>0</v>
      </c>
      <c r="EK91" s="71">
        <f t="shared" si="138"/>
        <v>0</v>
      </c>
      <c r="EL91" s="71">
        <f t="shared" si="138"/>
        <v>0</v>
      </c>
      <c r="EM91" s="71">
        <f t="shared" si="138"/>
        <v>0</v>
      </c>
      <c r="EN91" s="71">
        <f t="shared" si="138"/>
        <v>0</v>
      </c>
      <c r="EO91" s="71">
        <f t="shared" si="138"/>
        <v>0</v>
      </c>
      <c r="EP91" s="71">
        <f t="shared" si="138"/>
        <v>0</v>
      </c>
      <c r="EQ91" s="71">
        <f t="shared" si="138"/>
        <v>0</v>
      </c>
      <c r="ER91" s="71">
        <f t="shared" si="138"/>
        <v>0</v>
      </c>
      <c r="ES91" s="71">
        <f t="shared" si="138"/>
        <v>0</v>
      </c>
      <c r="ET91" s="71">
        <f t="shared" si="138"/>
        <v>0</v>
      </c>
      <c r="EU91" s="71">
        <f t="shared" si="138"/>
        <v>0</v>
      </c>
      <c r="EV91" s="71">
        <f t="shared" si="138"/>
        <v>0</v>
      </c>
      <c r="EW91" s="71">
        <f t="shared" si="138"/>
        <v>0</v>
      </c>
      <c r="EX91" s="71">
        <f t="shared" si="138"/>
        <v>0</v>
      </c>
      <c r="EY91" s="71">
        <f t="shared" si="138"/>
        <v>0</v>
      </c>
      <c r="EZ91" s="71">
        <f t="shared" si="138"/>
        <v>0</v>
      </c>
      <c r="FA91" s="71">
        <f t="shared" si="138"/>
        <v>0</v>
      </c>
      <c r="FB91" s="71">
        <f t="shared" si="138"/>
        <v>0</v>
      </c>
      <c r="FC91" s="71">
        <f t="shared" si="138"/>
        <v>0</v>
      </c>
      <c r="FD91" s="71">
        <f t="shared" si="138"/>
        <v>0</v>
      </c>
      <c r="FE91" s="71">
        <f t="shared" si="138"/>
        <v>0</v>
      </c>
      <c r="FF91" s="71">
        <f t="shared" si="138"/>
        <v>0</v>
      </c>
      <c r="FG91" s="71">
        <f t="shared" si="138"/>
        <v>0</v>
      </c>
      <c r="FH91" s="71">
        <f t="shared" si="138"/>
        <v>0</v>
      </c>
    </row>
    <row r="92" spans="1:164" s="19" customFormat="1" hidden="1" x14ac:dyDescent="0.85">
      <c r="A92" s="2" t="s">
        <v>175</v>
      </c>
      <c r="B92" s="2"/>
      <c r="C92" s="2"/>
      <c r="D92" s="2"/>
      <c r="E92" s="2"/>
      <c r="F92" s="2"/>
      <c r="G92" s="2"/>
      <c r="H92" s="18">
        <f>SUM(I92:FH92)</f>
        <v>0</v>
      </c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</row>
    <row r="93" spans="1:164" s="19" customFormat="1" hidden="1" x14ac:dyDescent="0.85">
      <c r="A93" s="20"/>
      <c r="B93" s="20"/>
      <c r="C93" s="20"/>
      <c r="D93" s="20"/>
      <c r="E93" s="20"/>
      <c r="F93" s="20"/>
      <c r="G93" s="20"/>
      <c r="H93" s="21">
        <f t="shared" ref="H93:H106" si="139">SUM(I93:FH93)</f>
        <v>0</v>
      </c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</row>
    <row r="94" spans="1:164" s="19" customFormat="1" hidden="1" x14ac:dyDescent="0.85">
      <c r="A94" s="20"/>
      <c r="B94" s="20"/>
      <c r="C94" s="20"/>
      <c r="D94" s="20"/>
      <c r="E94" s="20"/>
      <c r="F94" s="20"/>
      <c r="G94" s="20"/>
      <c r="H94" s="21">
        <f t="shared" si="139"/>
        <v>0</v>
      </c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</row>
    <row r="95" spans="1:164" s="19" customFormat="1" hidden="1" x14ac:dyDescent="0.85">
      <c r="A95" s="20"/>
      <c r="B95" s="20"/>
      <c r="C95" s="20"/>
      <c r="D95" s="20"/>
      <c r="E95" s="20"/>
      <c r="F95" s="20"/>
      <c r="G95" s="20"/>
      <c r="H95" s="21">
        <f t="shared" si="139"/>
        <v>0</v>
      </c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</row>
    <row r="96" spans="1:164" s="19" customFormat="1" x14ac:dyDescent="0.85">
      <c r="A96" s="2" t="s">
        <v>181</v>
      </c>
      <c r="B96" s="2"/>
      <c r="C96" s="2"/>
      <c r="D96" s="2"/>
      <c r="E96" s="2"/>
      <c r="F96" s="2"/>
      <c r="G96" s="2"/>
      <c r="H96" s="18">
        <f>SUM(I96:FH96)</f>
        <v>1229600</v>
      </c>
      <c r="I96" s="18">
        <f>SUM(I97:I104)</f>
        <v>12400</v>
      </c>
      <c r="J96" s="18">
        <f t="shared" ref="J96:BU96" si="140">SUM(J97:J104)</f>
        <v>2000</v>
      </c>
      <c r="K96" s="18">
        <f t="shared" si="140"/>
        <v>2000</v>
      </c>
      <c r="L96" s="18">
        <f t="shared" si="140"/>
        <v>2000</v>
      </c>
      <c r="M96" s="18">
        <f t="shared" si="140"/>
        <v>2000</v>
      </c>
      <c r="N96" s="18">
        <f t="shared" si="140"/>
        <v>2000</v>
      </c>
      <c r="O96" s="18">
        <f t="shared" si="140"/>
        <v>31000</v>
      </c>
      <c r="P96" s="18">
        <f t="shared" si="140"/>
        <v>31000</v>
      </c>
      <c r="Q96" s="18">
        <f t="shared" si="140"/>
        <v>2000</v>
      </c>
      <c r="R96" s="18">
        <f t="shared" si="140"/>
        <v>2000</v>
      </c>
      <c r="S96" s="18">
        <f t="shared" si="140"/>
        <v>11800</v>
      </c>
      <c r="T96" s="18">
        <f t="shared" si="140"/>
        <v>2000</v>
      </c>
      <c r="U96" s="18">
        <f t="shared" si="140"/>
        <v>2000</v>
      </c>
      <c r="V96" s="18">
        <f t="shared" si="140"/>
        <v>2000</v>
      </c>
      <c r="W96" s="18">
        <f t="shared" si="140"/>
        <v>2000</v>
      </c>
      <c r="X96" s="18">
        <f t="shared" si="140"/>
        <v>2000</v>
      </c>
      <c r="Y96" s="18">
        <f t="shared" si="140"/>
        <v>2000</v>
      </c>
      <c r="Z96" s="18">
        <f t="shared" si="140"/>
        <v>2000</v>
      </c>
      <c r="AA96" s="18">
        <f t="shared" si="140"/>
        <v>2000</v>
      </c>
      <c r="AB96" s="18">
        <f t="shared" si="140"/>
        <v>13500</v>
      </c>
      <c r="AC96" s="18">
        <f t="shared" si="140"/>
        <v>12400</v>
      </c>
      <c r="AD96" s="18">
        <f t="shared" si="140"/>
        <v>19900</v>
      </c>
      <c r="AE96" s="18">
        <f t="shared" si="140"/>
        <v>31000</v>
      </c>
      <c r="AF96" s="18">
        <f t="shared" si="140"/>
        <v>31000</v>
      </c>
      <c r="AG96" s="18">
        <f t="shared" si="140"/>
        <v>19900</v>
      </c>
      <c r="AH96" s="18">
        <f t="shared" si="140"/>
        <v>31000</v>
      </c>
      <c r="AI96" s="18">
        <f t="shared" si="140"/>
        <v>31000</v>
      </c>
      <c r="AJ96" s="18">
        <f t="shared" si="140"/>
        <v>31000</v>
      </c>
      <c r="AK96" s="18">
        <f t="shared" si="140"/>
        <v>19900</v>
      </c>
      <c r="AL96" s="18">
        <f t="shared" si="140"/>
        <v>12400</v>
      </c>
      <c r="AM96" s="18">
        <f t="shared" si="140"/>
        <v>31000</v>
      </c>
      <c r="AN96" s="18">
        <f t="shared" si="140"/>
        <v>31000</v>
      </c>
      <c r="AO96" s="18">
        <f t="shared" si="140"/>
        <v>31000</v>
      </c>
      <c r="AP96" s="18">
        <f t="shared" si="140"/>
        <v>31000</v>
      </c>
      <c r="AQ96" s="18">
        <f t="shared" si="140"/>
        <v>11100</v>
      </c>
      <c r="AR96" s="18">
        <f t="shared" si="140"/>
        <v>11100</v>
      </c>
      <c r="AS96" s="18">
        <f t="shared" si="140"/>
        <v>31000</v>
      </c>
      <c r="AT96" s="18">
        <f t="shared" si="140"/>
        <v>2000</v>
      </c>
      <c r="AU96" s="18">
        <f t="shared" si="140"/>
        <v>11100</v>
      </c>
      <c r="AV96" s="18">
        <f t="shared" si="140"/>
        <v>31000</v>
      </c>
      <c r="AW96" s="18">
        <f t="shared" si="140"/>
        <v>11100</v>
      </c>
      <c r="AX96" s="18">
        <f t="shared" si="140"/>
        <v>31000</v>
      </c>
      <c r="AY96" s="18">
        <f t="shared" si="140"/>
        <v>12400</v>
      </c>
      <c r="AZ96" s="18">
        <f t="shared" si="140"/>
        <v>13500</v>
      </c>
      <c r="BA96" s="18">
        <f t="shared" si="140"/>
        <v>31000</v>
      </c>
      <c r="BB96" s="18">
        <f t="shared" si="140"/>
        <v>11100</v>
      </c>
      <c r="BC96" s="18">
        <f t="shared" si="140"/>
        <v>11100</v>
      </c>
      <c r="BD96" s="18">
        <f t="shared" si="140"/>
        <v>11100</v>
      </c>
      <c r="BE96" s="18">
        <f t="shared" si="140"/>
        <v>19900</v>
      </c>
      <c r="BF96" s="18">
        <f t="shared" si="140"/>
        <v>13300</v>
      </c>
      <c r="BG96" s="18">
        <f t="shared" si="140"/>
        <v>11100</v>
      </c>
      <c r="BH96" s="18">
        <f t="shared" si="140"/>
        <v>12400</v>
      </c>
      <c r="BI96" s="18">
        <f t="shared" si="140"/>
        <v>11100</v>
      </c>
      <c r="BJ96" s="18">
        <f t="shared" si="140"/>
        <v>31000</v>
      </c>
      <c r="BK96" s="18">
        <f t="shared" si="140"/>
        <v>13300</v>
      </c>
      <c r="BL96" s="18">
        <f t="shared" si="140"/>
        <v>2000</v>
      </c>
      <c r="BM96" s="18">
        <f t="shared" si="140"/>
        <v>11100</v>
      </c>
      <c r="BN96" s="18">
        <f t="shared" si="140"/>
        <v>19900</v>
      </c>
      <c r="BO96" s="18">
        <f t="shared" si="140"/>
        <v>19900</v>
      </c>
      <c r="BP96" s="18">
        <f t="shared" si="140"/>
        <v>11100</v>
      </c>
      <c r="BQ96" s="18">
        <f t="shared" si="140"/>
        <v>11100</v>
      </c>
      <c r="BR96" s="18">
        <f t="shared" si="140"/>
        <v>12400</v>
      </c>
      <c r="BS96" s="18">
        <f t="shared" si="140"/>
        <v>13500</v>
      </c>
      <c r="BT96" s="18">
        <f t="shared" si="140"/>
        <v>11100</v>
      </c>
      <c r="BU96" s="18">
        <f t="shared" si="140"/>
        <v>31000</v>
      </c>
      <c r="BV96" s="18">
        <f t="shared" ref="BV96:DA96" si="141">SUM(BV97:BV104)</f>
        <v>19900</v>
      </c>
      <c r="BW96" s="18">
        <f t="shared" si="141"/>
        <v>19900</v>
      </c>
      <c r="BX96" s="18">
        <f t="shared" si="141"/>
        <v>2000</v>
      </c>
      <c r="BY96" s="18">
        <f t="shared" si="141"/>
        <v>2000</v>
      </c>
      <c r="BZ96" s="18">
        <f t="shared" si="141"/>
        <v>19900</v>
      </c>
      <c r="CA96" s="18">
        <f t="shared" si="141"/>
        <v>12400</v>
      </c>
      <c r="CB96" s="18">
        <f t="shared" si="141"/>
        <v>11100</v>
      </c>
      <c r="CC96" s="18">
        <f t="shared" si="141"/>
        <v>2000</v>
      </c>
      <c r="CD96" s="18">
        <f t="shared" si="141"/>
        <v>31000</v>
      </c>
      <c r="CE96" s="18">
        <f t="shared" si="141"/>
        <v>2000</v>
      </c>
      <c r="CF96" s="18">
        <f t="shared" si="141"/>
        <v>2000</v>
      </c>
      <c r="CG96" s="18">
        <f t="shared" si="141"/>
        <v>2000</v>
      </c>
      <c r="CH96" s="18">
        <f t="shared" si="141"/>
        <v>13300</v>
      </c>
      <c r="CI96" s="18">
        <f t="shared" si="141"/>
        <v>13300</v>
      </c>
      <c r="CJ96" s="18">
        <f t="shared" si="141"/>
        <v>11100</v>
      </c>
      <c r="CK96" s="18">
        <f t="shared" si="141"/>
        <v>12400</v>
      </c>
      <c r="CL96" s="18">
        <f t="shared" si="141"/>
        <v>19900</v>
      </c>
      <c r="CM96" s="18">
        <f t="shared" si="141"/>
        <v>19900</v>
      </c>
      <c r="CN96" s="18">
        <f t="shared" si="141"/>
        <v>13300</v>
      </c>
      <c r="CO96" s="18">
        <f t="shared" si="141"/>
        <v>11100</v>
      </c>
      <c r="CP96" s="18">
        <f t="shared" si="141"/>
        <v>11100</v>
      </c>
      <c r="CQ96" s="18">
        <f t="shared" si="141"/>
        <v>0</v>
      </c>
      <c r="CR96" s="18">
        <f t="shared" si="141"/>
        <v>0</v>
      </c>
      <c r="CS96" s="18"/>
      <c r="CT96" s="18">
        <f t="shared" si="141"/>
        <v>0</v>
      </c>
      <c r="CU96" s="18">
        <f t="shared" si="141"/>
        <v>0</v>
      </c>
      <c r="CV96" s="18">
        <f t="shared" si="141"/>
        <v>0</v>
      </c>
      <c r="CW96" s="18">
        <f t="shared" si="141"/>
        <v>0</v>
      </c>
      <c r="CX96" s="18">
        <f t="shared" si="141"/>
        <v>0</v>
      </c>
      <c r="CY96" s="18">
        <f t="shared" si="141"/>
        <v>0</v>
      </c>
      <c r="CZ96" s="18">
        <f t="shared" si="141"/>
        <v>0</v>
      </c>
      <c r="DA96" s="18">
        <f t="shared" si="141"/>
        <v>0</v>
      </c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</row>
    <row r="97" spans="1:164" s="31" customFormat="1" ht="78" x14ac:dyDescent="0.85">
      <c r="A97" s="22" t="s">
        <v>250</v>
      </c>
      <c r="B97" s="23" t="s">
        <v>270</v>
      </c>
      <c r="C97" s="24" t="s">
        <v>251</v>
      </c>
      <c r="D97" s="25" t="s">
        <v>252</v>
      </c>
      <c r="E97" s="25" t="s">
        <v>252</v>
      </c>
      <c r="F97" s="25" t="s">
        <v>253</v>
      </c>
      <c r="G97" s="25" t="s">
        <v>252</v>
      </c>
      <c r="H97" s="26">
        <f>SUM(I97:FH97)</f>
        <v>99200</v>
      </c>
      <c r="I97" s="27">
        <v>12400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8">
        <v>0</v>
      </c>
      <c r="Q97" s="28">
        <v>0</v>
      </c>
      <c r="R97" s="28">
        <v>0</v>
      </c>
      <c r="S97" s="27">
        <v>0</v>
      </c>
      <c r="T97" s="28">
        <v>0</v>
      </c>
      <c r="U97" s="28">
        <v>0</v>
      </c>
      <c r="V97" s="28">
        <v>0</v>
      </c>
      <c r="W97" s="28">
        <v>0</v>
      </c>
      <c r="X97" s="28">
        <v>0</v>
      </c>
      <c r="Y97" s="28">
        <v>0</v>
      </c>
      <c r="Z97" s="28">
        <v>0</v>
      </c>
      <c r="AA97" s="28">
        <v>0</v>
      </c>
      <c r="AB97" s="28">
        <v>0</v>
      </c>
      <c r="AC97" s="27">
        <v>12400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  <c r="AL97" s="27">
        <v>12400</v>
      </c>
      <c r="AM97" s="28">
        <v>0</v>
      </c>
      <c r="AN97" s="28">
        <v>0</v>
      </c>
      <c r="AO97" s="28">
        <v>0</v>
      </c>
      <c r="AP97" s="28">
        <v>0</v>
      </c>
      <c r="AQ97" s="28">
        <v>0</v>
      </c>
      <c r="AR97" s="28">
        <v>0</v>
      </c>
      <c r="AS97" s="28">
        <v>0</v>
      </c>
      <c r="AT97" s="28">
        <v>0</v>
      </c>
      <c r="AU97" s="28">
        <v>0</v>
      </c>
      <c r="AV97" s="28">
        <v>0</v>
      </c>
      <c r="AW97" s="28">
        <v>0</v>
      </c>
      <c r="AX97" s="28">
        <v>0</v>
      </c>
      <c r="AY97" s="27">
        <v>12400</v>
      </c>
      <c r="AZ97" s="28">
        <v>0</v>
      </c>
      <c r="BA97" s="28">
        <v>0</v>
      </c>
      <c r="BB97" s="28">
        <v>0</v>
      </c>
      <c r="BC97" s="28">
        <v>0</v>
      </c>
      <c r="BD97" s="28">
        <v>0</v>
      </c>
      <c r="BE97" s="28">
        <v>0</v>
      </c>
      <c r="BF97" s="28">
        <v>0</v>
      </c>
      <c r="BG97" s="28">
        <v>0</v>
      </c>
      <c r="BH97" s="27">
        <v>12400</v>
      </c>
      <c r="BI97" s="28">
        <v>0</v>
      </c>
      <c r="BJ97" s="28">
        <v>0</v>
      </c>
      <c r="BK97" s="28">
        <v>0</v>
      </c>
      <c r="BL97" s="28">
        <v>0</v>
      </c>
      <c r="BM97" s="28">
        <v>0</v>
      </c>
      <c r="BN97" s="28">
        <v>0</v>
      </c>
      <c r="BO97" s="28">
        <v>0</v>
      </c>
      <c r="BP97" s="28">
        <v>0</v>
      </c>
      <c r="BQ97" s="28">
        <v>0</v>
      </c>
      <c r="BR97" s="27">
        <v>12400</v>
      </c>
      <c r="BS97" s="28">
        <v>0</v>
      </c>
      <c r="BT97" s="28">
        <v>0</v>
      </c>
      <c r="BU97" s="28">
        <v>0</v>
      </c>
      <c r="BV97" s="28">
        <v>0</v>
      </c>
      <c r="BW97" s="28">
        <v>0</v>
      </c>
      <c r="BX97" s="28">
        <v>0</v>
      </c>
      <c r="BY97" s="28">
        <v>0</v>
      </c>
      <c r="BZ97" s="28">
        <v>0</v>
      </c>
      <c r="CA97" s="27">
        <v>12400</v>
      </c>
      <c r="CB97" s="28">
        <v>0</v>
      </c>
      <c r="CC97" s="28">
        <v>0</v>
      </c>
      <c r="CD97" s="28">
        <v>0</v>
      </c>
      <c r="CE97" s="28">
        <v>0</v>
      </c>
      <c r="CF97" s="28">
        <v>0</v>
      </c>
      <c r="CG97" s="28">
        <v>0</v>
      </c>
      <c r="CH97" s="28">
        <v>0</v>
      </c>
      <c r="CI97" s="28">
        <v>0</v>
      </c>
      <c r="CJ97" s="28">
        <v>0</v>
      </c>
      <c r="CK97" s="27">
        <v>12400</v>
      </c>
      <c r="CL97" s="28">
        <v>0</v>
      </c>
      <c r="CM97" s="28">
        <v>0</v>
      </c>
      <c r="CN97" s="28">
        <v>0</v>
      </c>
      <c r="CO97" s="28">
        <v>0</v>
      </c>
      <c r="CP97" s="28">
        <v>0</v>
      </c>
      <c r="CQ97" s="29"/>
      <c r="CR97" s="29"/>
      <c r="CS97" s="29"/>
      <c r="CT97" s="29"/>
      <c r="CU97" s="29"/>
      <c r="CV97" s="29"/>
      <c r="CW97" s="29"/>
      <c r="CX97" s="29"/>
      <c r="CY97" s="29"/>
      <c r="CZ97" s="29"/>
      <c r="DA97" s="29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</row>
    <row r="98" spans="1:164" s="31" customFormat="1" ht="78" x14ac:dyDescent="0.85">
      <c r="A98" s="22" t="s">
        <v>250</v>
      </c>
      <c r="B98" s="23" t="s">
        <v>270</v>
      </c>
      <c r="C98" s="32" t="s">
        <v>254</v>
      </c>
      <c r="D98" s="25" t="s">
        <v>252</v>
      </c>
      <c r="E98" s="25" t="s">
        <v>252</v>
      </c>
      <c r="F98" s="25" t="s">
        <v>253</v>
      </c>
      <c r="G98" s="25" t="s">
        <v>252</v>
      </c>
      <c r="H98" s="26">
        <f t="shared" si="139"/>
        <v>11800</v>
      </c>
      <c r="I98" s="27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7">
        <v>11800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0</v>
      </c>
      <c r="AA98" s="28">
        <v>0</v>
      </c>
      <c r="AB98" s="28">
        <v>0</v>
      </c>
      <c r="AC98" s="27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  <c r="AL98" s="27">
        <v>0</v>
      </c>
      <c r="AM98" s="28">
        <v>0</v>
      </c>
      <c r="AN98" s="28">
        <v>0</v>
      </c>
      <c r="AO98" s="28">
        <v>0</v>
      </c>
      <c r="AP98" s="28">
        <v>0</v>
      </c>
      <c r="AQ98" s="28">
        <v>0</v>
      </c>
      <c r="AR98" s="28">
        <v>0</v>
      </c>
      <c r="AS98" s="28">
        <v>0</v>
      </c>
      <c r="AT98" s="28">
        <v>0</v>
      </c>
      <c r="AU98" s="28">
        <v>0</v>
      </c>
      <c r="AV98" s="28">
        <v>0</v>
      </c>
      <c r="AW98" s="28">
        <v>0</v>
      </c>
      <c r="AX98" s="28">
        <v>0</v>
      </c>
      <c r="AY98" s="27">
        <v>0</v>
      </c>
      <c r="AZ98" s="28">
        <v>0</v>
      </c>
      <c r="BA98" s="28">
        <v>0</v>
      </c>
      <c r="BB98" s="28">
        <v>0</v>
      </c>
      <c r="BC98" s="28">
        <v>0</v>
      </c>
      <c r="BD98" s="28">
        <v>0</v>
      </c>
      <c r="BE98" s="28">
        <v>0</v>
      </c>
      <c r="BF98" s="28">
        <v>0</v>
      </c>
      <c r="BG98" s="28">
        <v>0</v>
      </c>
      <c r="BH98" s="27">
        <v>0</v>
      </c>
      <c r="BI98" s="28">
        <v>0</v>
      </c>
      <c r="BJ98" s="28">
        <v>0</v>
      </c>
      <c r="BK98" s="28">
        <v>0</v>
      </c>
      <c r="BL98" s="28">
        <v>0</v>
      </c>
      <c r="BM98" s="28">
        <v>0</v>
      </c>
      <c r="BN98" s="28">
        <v>0</v>
      </c>
      <c r="BO98" s="28">
        <v>0</v>
      </c>
      <c r="BP98" s="28">
        <v>0</v>
      </c>
      <c r="BQ98" s="28">
        <v>0</v>
      </c>
      <c r="BR98" s="27">
        <v>0</v>
      </c>
      <c r="BS98" s="28">
        <v>0</v>
      </c>
      <c r="BT98" s="28">
        <v>0</v>
      </c>
      <c r="BU98" s="28">
        <v>0</v>
      </c>
      <c r="BV98" s="28">
        <v>0</v>
      </c>
      <c r="BW98" s="28">
        <v>0</v>
      </c>
      <c r="BX98" s="28">
        <v>0</v>
      </c>
      <c r="BY98" s="28">
        <v>0</v>
      </c>
      <c r="BZ98" s="28">
        <v>0</v>
      </c>
      <c r="CA98" s="27">
        <v>0</v>
      </c>
      <c r="CB98" s="28">
        <v>0</v>
      </c>
      <c r="CC98" s="28">
        <v>0</v>
      </c>
      <c r="CD98" s="28">
        <v>0</v>
      </c>
      <c r="CE98" s="28">
        <v>0</v>
      </c>
      <c r="CF98" s="28">
        <v>0</v>
      </c>
      <c r="CG98" s="28">
        <v>0</v>
      </c>
      <c r="CH98" s="28">
        <v>0</v>
      </c>
      <c r="CI98" s="28">
        <v>0</v>
      </c>
      <c r="CJ98" s="28">
        <v>0</v>
      </c>
      <c r="CK98" s="27">
        <v>0</v>
      </c>
      <c r="CL98" s="28">
        <v>0</v>
      </c>
      <c r="CM98" s="28">
        <v>0</v>
      </c>
      <c r="CN98" s="28">
        <v>0</v>
      </c>
      <c r="CO98" s="28">
        <v>0</v>
      </c>
      <c r="CP98" s="28">
        <v>0</v>
      </c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</row>
    <row r="99" spans="1:164" s="31" customFormat="1" ht="78" x14ac:dyDescent="0.85">
      <c r="A99" s="22" t="s">
        <v>255</v>
      </c>
      <c r="B99" s="23" t="s">
        <v>270</v>
      </c>
      <c r="C99" s="32" t="s">
        <v>256</v>
      </c>
      <c r="D99" s="25" t="s">
        <v>252</v>
      </c>
      <c r="E99" s="25" t="s">
        <v>252</v>
      </c>
      <c r="F99" s="25" t="s">
        <v>253</v>
      </c>
      <c r="G99" s="25" t="s">
        <v>252</v>
      </c>
      <c r="H99" s="26">
        <f t="shared" si="139"/>
        <v>558000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31000</v>
      </c>
      <c r="P99" s="28">
        <v>31000</v>
      </c>
      <c r="Q99" s="28">
        <v>0</v>
      </c>
      <c r="R99" s="28">
        <v>0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28">
        <v>0</v>
      </c>
      <c r="Y99" s="28">
        <v>0</v>
      </c>
      <c r="Z99" s="28">
        <v>0</v>
      </c>
      <c r="AA99" s="28">
        <v>0</v>
      </c>
      <c r="AB99" s="28">
        <v>0</v>
      </c>
      <c r="AC99" s="28">
        <v>0</v>
      </c>
      <c r="AD99" s="28">
        <v>0</v>
      </c>
      <c r="AE99" s="28">
        <v>31000</v>
      </c>
      <c r="AF99" s="28">
        <v>31000</v>
      </c>
      <c r="AG99" s="28">
        <v>0</v>
      </c>
      <c r="AH99" s="28">
        <v>31000</v>
      </c>
      <c r="AI99" s="28">
        <v>31000</v>
      </c>
      <c r="AJ99" s="28">
        <v>31000</v>
      </c>
      <c r="AK99" s="28">
        <v>0</v>
      </c>
      <c r="AL99" s="28">
        <v>0</v>
      </c>
      <c r="AM99" s="28">
        <v>31000</v>
      </c>
      <c r="AN99" s="28">
        <v>31000</v>
      </c>
      <c r="AO99" s="28">
        <v>31000</v>
      </c>
      <c r="AP99" s="28">
        <v>31000</v>
      </c>
      <c r="AQ99" s="28">
        <v>0</v>
      </c>
      <c r="AR99" s="28">
        <v>0</v>
      </c>
      <c r="AS99" s="28">
        <v>31000</v>
      </c>
      <c r="AT99" s="28">
        <v>0</v>
      </c>
      <c r="AU99" s="28">
        <v>0</v>
      </c>
      <c r="AV99" s="28">
        <v>31000</v>
      </c>
      <c r="AW99" s="28"/>
      <c r="AX99" s="28">
        <v>31000</v>
      </c>
      <c r="AY99" s="28">
        <v>0</v>
      </c>
      <c r="AZ99" s="28">
        <v>0</v>
      </c>
      <c r="BA99" s="28">
        <v>31000</v>
      </c>
      <c r="BB99" s="28">
        <v>0</v>
      </c>
      <c r="BC99" s="28">
        <v>0</v>
      </c>
      <c r="BD99" s="28">
        <v>0</v>
      </c>
      <c r="BE99" s="28">
        <v>0</v>
      </c>
      <c r="BF99" s="28">
        <v>0</v>
      </c>
      <c r="BG99" s="28">
        <v>0</v>
      </c>
      <c r="BH99" s="28">
        <v>0</v>
      </c>
      <c r="BI99" s="28">
        <v>0</v>
      </c>
      <c r="BJ99" s="28">
        <v>31000</v>
      </c>
      <c r="BK99" s="28">
        <v>0</v>
      </c>
      <c r="BL99" s="28">
        <v>0</v>
      </c>
      <c r="BM99" s="28">
        <v>0</v>
      </c>
      <c r="BN99" s="28">
        <v>0</v>
      </c>
      <c r="BO99" s="28">
        <v>0</v>
      </c>
      <c r="BP99" s="28">
        <v>0</v>
      </c>
      <c r="BQ99" s="28">
        <v>0</v>
      </c>
      <c r="BR99" s="28">
        <v>0</v>
      </c>
      <c r="BS99" s="28">
        <v>0</v>
      </c>
      <c r="BT99" s="28">
        <v>0</v>
      </c>
      <c r="BU99" s="28">
        <v>31000</v>
      </c>
      <c r="BV99" s="28">
        <v>0</v>
      </c>
      <c r="BW99" s="28">
        <v>0</v>
      </c>
      <c r="BX99" s="28">
        <v>0</v>
      </c>
      <c r="BY99" s="28">
        <v>0</v>
      </c>
      <c r="BZ99" s="28">
        <v>0</v>
      </c>
      <c r="CA99" s="28">
        <v>0</v>
      </c>
      <c r="CB99" s="28">
        <v>0</v>
      </c>
      <c r="CC99" s="28">
        <v>0</v>
      </c>
      <c r="CD99" s="28">
        <v>31000</v>
      </c>
      <c r="CE99" s="28">
        <v>0</v>
      </c>
      <c r="CF99" s="28">
        <v>0</v>
      </c>
      <c r="CG99" s="28">
        <v>0</v>
      </c>
      <c r="CH99" s="28">
        <v>0</v>
      </c>
      <c r="CI99" s="28">
        <v>0</v>
      </c>
      <c r="CJ99" s="28">
        <v>0</v>
      </c>
      <c r="CK99" s="28">
        <v>0</v>
      </c>
      <c r="CL99" s="28">
        <v>0</v>
      </c>
      <c r="CM99" s="28">
        <v>0</v>
      </c>
      <c r="CN99" s="28">
        <v>0</v>
      </c>
      <c r="CO99" s="28">
        <v>0</v>
      </c>
      <c r="CP99" s="28">
        <v>0</v>
      </c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</row>
    <row r="100" spans="1:164" s="31" customFormat="1" x14ac:dyDescent="0.85">
      <c r="A100" s="33" t="s">
        <v>257</v>
      </c>
      <c r="B100" s="34" t="s">
        <v>258</v>
      </c>
      <c r="C100" s="34" t="s">
        <v>259</v>
      </c>
      <c r="D100" s="29" t="s">
        <v>252</v>
      </c>
      <c r="E100" s="29" t="s">
        <v>252</v>
      </c>
      <c r="F100" s="29" t="s">
        <v>253</v>
      </c>
      <c r="G100" s="29" t="s">
        <v>252</v>
      </c>
      <c r="H100" s="35">
        <f t="shared" si="139"/>
        <v>218900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0</v>
      </c>
      <c r="X100" s="36">
        <v>0</v>
      </c>
      <c r="Y100" s="36">
        <v>0</v>
      </c>
      <c r="Z100" s="36">
        <v>0</v>
      </c>
      <c r="AA100" s="36">
        <v>0</v>
      </c>
      <c r="AB100" s="36">
        <v>0</v>
      </c>
      <c r="AC100" s="36">
        <v>0</v>
      </c>
      <c r="AD100" s="36">
        <v>19900</v>
      </c>
      <c r="AE100" s="36">
        <v>0</v>
      </c>
      <c r="AF100" s="36">
        <v>0</v>
      </c>
      <c r="AG100" s="36">
        <v>19900</v>
      </c>
      <c r="AH100" s="36">
        <v>0</v>
      </c>
      <c r="AI100" s="36">
        <v>0</v>
      </c>
      <c r="AJ100" s="36">
        <v>0</v>
      </c>
      <c r="AK100" s="36">
        <v>19900</v>
      </c>
      <c r="AL100" s="36">
        <v>0</v>
      </c>
      <c r="AM100" s="36">
        <v>0</v>
      </c>
      <c r="AN100" s="36">
        <v>0</v>
      </c>
      <c r="AO100" s="36">
        <v>0</v>
      </c>
      <c r="AP100" s="36">
        <v>0</v>
      </c>
      <c r="AQ100" s="36">
        <v>0</v>
      </c>
      <c r="AR100" s="36">
        <v>0</v>
      </c>
      <c r="AS100" s="36">
        <v>0</v>
      </c>
      <c r="AT100" s="36">
        <v>0</v>
      </c>
      <c r="AU100" s="36">
        <v>0</v>
      </c>
      <c r="AV100" s="36">
        <v>0</v>
      </c>
      <c r="AW100" s="36">
        <v>0</v>
      </c>
      <c r="AX100" s="36">
        <v>0</v>
      </c>
      <c r="AY100" s="36">
        <v>0</v>
      </c>
      <c r="AZ100" s="36">
        <v>0</v>
      </c>
      <c r="BA100" s="36">
        <v>0</v>
      </c>
      <c r="BB100" s="36">
        <v>0</v>
      </c>
      <c r="BC100" s="36">
        <v>0</v>
      </c>
      <c r="BD100" s="36">
        <v>0</v>
      </c>
      <c r="BE100" s="36">
        <v>19900</v>
      </c>
      <c r="BF100" s="36">
        <v>0</v>
      </c>
      <c r="BG100" s="36">
        <v>0</v>
      </c>
      <c r="BH100" s="36">
        <v>0</v>
      </c>
      <c r="BI100" s="36">
        <v>0</v>
      </c>
      <c r="BJ100" s="36">
        <v>0</v>
      </c>
      <c r="BK100" s="36">
        <v>0</v>
      </c>
      <c r="BL100" s="36">
        <v>0</v>
      </c>
      <c r="BM100" s="36">
        <v>0</v>
      </c>
      <c r="BN100" s="36">
        <v>19900</v>
      </c>
      <c r="BO100" s="36">
        <v>19900</v>
      </c>
      <c r="BP100" s="36">
        <v>0</v>
      </c>
      <c r="BQ100" s="36">
        <v>0</v>
      </c>
      <c r="BR100" s="36">
        <v>0</v>
      </c>
      <c r="BS100" s="36">
        <v>0</v>
      </c>
      <c r="BT100" s="36">
        <v>0</v>
      </c>
      <c r="BU100" s="36">
        <v>0</v>
      </c>
      <c r="BV100" s="36">
        <v>19900</v>
      </c>
      <c r="BW100" s="36">
        <v>19900</v>
      </c>
      <c r="BX100" s="36">
        <v>0</v>
      </c>
      <c r="BY100" s="36">
        <v>0</v>
      </c>
      <c r="BZ100" s="36">
        <v>19900</v>
      </c>
      <c r="CA100" s="36">
        <v>0</v>
      </c>
      <c r="CB100" s="36">
        <v>0</v>
      </c>
      <c r="CC100" s="36">
        <v>0</v>
      </c>
      <c r="CD100" s="36">
        <v>0</v>
      </c>
      <c r="CE100" s="36">
        <v>0</v>
      </c>
      <c r="CF100" s="36">
        <v>0</v>
      </c>
      <c r="CG100" s="36">
        <v>0</v>
      </c>
      <c r="CH100" s="36">
        <v>0</v>
      </c>
      <c r="CI100" s="36">
        <v>0</v>
      </c>
      <c r="CJ100" s="36">
        <v>0</v>
      </c>
      <c r="CK100" s="36">
        <v>0</v>
      </c>
      <c r="CL100" s="36">
        <v>19900</v>
      </c>
      <c r="CM100" s="36">
        <v>19900</v>
      </c>
      <c r="CN100" s="36">
        <v>0</v>
      </c>
      <c r="CO100" s="36">
        <v>0</v>
      </c>
      <c r="CP100" s="36">
        <v>0</v>
      </c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</row>
    <row r="101" spans="1:164" s="31" customFormat="1" x14ac:dyDescent="0.85">
      <c r="A101" s="37" t="s">
        <v>257</v>
      </c>
      <c r="B101" s="38" t="s">
        <v>258</v>
      </c>
      <c r="C101" s="38" t="s">
        <v>260</v>
      </c>
      <c r="D101" s="29" t="s">
        <v>252</v>
      </c>
      <c r="E101" s="29" t="s">
        <v>252</v>
      </c>
      <c r="F101" s="29" t="s">
        <v>253</v>
      </c>
      <c r="G101" s="29" t="s">
        <v>252</v>
      </c>
      <c r="H101" s="35">
        <f t="shared" si="139"/>
        <v>40500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  <c r="Z101" s="39">
        <v>0</v>
      </c>
      <c r="AA101" s="39">
        <v>0</v>
      </c>
      <c r="AB101" s="39">
        <v>13500</v>
      </c>
      <c r="AC101" s="39">
        <v>0</v>
      </c>
      <c r="AD101" s="39">
        <v>0</v>
      </c>
      <c r="AE101" s="39">
        <v>0</v>
      </c>
      <c r="AF101" s="39">
        <v>0</v>
      </c>
      <c r="AG101" s="39">
        <v>0</v>
      </c>
      <c r="AH101" s="39">
        <v>0</v>
      </c>
      <c r="AI101" s="39">
        <v>0</v>
      </c>
      <c r="AJ101" s="39">
        <v>0</v>
      </c>
      <c r="AK101" s="39">
        <v>0</v>
      </c>
      <c r="AL101" s="39">
        <v>0</v>
      </c>
      <c r="AM101" s="39">
        <v>0</v>
      </c>
      <c r="AN101" s="39">
        <v>0</v>
      </c>
      <c r="AO101" s="39">
        <v>0</v>
      </c>
      <c r="AP101" s="39">
        <v>0</v>
      </c>
      <c r="AQ101" s="39">
        <v>0</v>
      </c>
      <c r="AR101" s="39">
        <v>0</v>
      </c>
      <c r="AS101" s="39">
        <v>0</v>
      </c>
      <c r="AT101" s="39">
        <v>0</v>
      </c>
      <c r="AU101" s="39">
        <v>0</v>
      </c>
      <c r="AV101" s="39">
        <v>0</v>
      </c>
      <c r="AW101" s="39">
        <v>0</v>
      </c>
      <c r="AX101" s="39">
        <v>0</v>
      </c>
      <c r="AY101" s="39">
        <v>0</v>
      </c>
      <c r="AZ101" s="39">
        <v>13500</v>
      </c>
      <c r="BA101" s="39">
        <v>0</v>
      </c>
      <c r="BB101" s="39">
        <v>0</v>
      </c>
      <c r="BC101" s="39">
        <v>0</v>
      </c>
      <c r="BD101" s="39">
        <v>0</v>
      </c>
      <c r="BE101" s="39">
        <v>0</v>
      </c>
      <c r="BF101" s="39">
        <v>0</v>
      </c>
      <c r="BG101" s="39">
        <v>0</v>
      </c>
      <c r="BH101" s="39">
        <v>0</v>
      </c>
      <c r="BI101" s="39">
        <v>0</v>
      </c>
      <c r="BJ101" s="39">
        <v>0</v>
      </c>
      <c r="BK101" s="39">
        <v>0</v>
      </c>
      <c r="BL101" s="39">
        <v>0</v>
      </c>
      <c r="BM101" s="39">
        <v>0</v>
      </c>
      <c r="BN101" s="39">
        <v>0</v>
      </c>
      <c r="BO101" s="39">
        <v>0</v>
      </c>
      <c r="BP101" s="39">
        <v>0</v>
      </c>
      <c r="BQ101" s="39">
        <v>0</v>
      </c>
      <c r="BR101" s="39">
        <v>0</v>
      </c>
      <c r="BS101" s="39">
        <v>13500</v>
      </c>
      <c r="BT101" s="39">
        <v>0</v>
      </c>
      <c r="BU101" s="39">
        <v>0</v>
      </c>
      <c r="BV101" s="39">
        <v>0</v>
      </c>
      <c r="BW101" s="39">
        <v>0</v>
      </c>
      <c r="BX101" s="39">
        <v>0</v>
      </c>
      <c r="BY101" s="39">
        <v>0</v>
      </c>
      <c r="BZ101" s="39">
        <v>0</v>
      </c>
      <c r="CA101" s="39">
        <v>0</v>
      </c>
      <c r="CB101" s="39">
        <v>0</v>
      </c>
      <c r="CC101" s="39">
        <v>0</v>
      </c>
      <c r="CD101" s="39">
        <v>0</v>
      </c>
      <c r="CE101" s="39">
        <v>0</v>
      </c>
      <c r="CF101" s="39">
        <v>0</v>
      </c>
      <c r="CG101" s="39">
        <v>0</v>
      </c>
      <c r="CH101" s="39">
        <v>0</v>
      </c>
      <c r="CI101" s="39">
        <v>0</v>
      </c>
      <c r="CJ101" s="39">
        <v>0</v>
      </c>
      <c r="CK101" s="39">
        <v>0</v>
      </c>
      <c r="CL101" s="39">
        <v>0</v>
      </c>
      <c r="CM101" s="39">
        <v>0</v>
      </c>
      <c r="CN101" s="39">
        <v>0</v>
      </c>
      <c r="CO101" s="39">
        <v>0</v>
      </c>
      <c r="CP101" s="39">
        <v>0</v>
      </c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</row>
    <row r="102" spans="1:164" s="19" customFormat="1" x14ac:dyDescent="0.85">
      <c r="A102" s="37" t="s">
        <v>257</v>
      </c>
      <c r="B102" s="38" t="s">
        <v>258</v>
      </c>
      <c r="C102" s="38" t="s">
        <v>261</v>
      </c>
      <c r="D102" s="29" t="s">
        <v>252</v>
      </c>
      <c r="E102" s="29" t="s">
        <v>252</v>
      </c>
      <c r="F102" s="29" t="s">
        <v>253</v>
      </c>
      <c r="G102" s="29" t="s">
        <v>252</v>
      </c>
      <c r="H102" s="35">
        <f>SUM(I102:FH102)</f>
        <v>66500</v>
      </c>
      <c r="I102" s="39">
        <v>0</v>
      </c>
      <c r="J102" s="39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  <c r="X102" s="39">
        <v>0</v>
      </c>
      <c r="Y102" s="39">
        <v>0</v>
      </c>
      <c r="Z102" s="39">
        <v>0</v>
      </c>
      <c r="AA102" s="39">
        <v>0</v>
      </c>
      <c r="AB102" s="39">
        <v>0</v>
      </c>
      <c r="AC102" s="39">
        <v>0</v>
      </c>
      <c r="AD102" s="39">
        <v>0</v>
      </c>
      <c r="AE102" s="39">
        <v>0</v>
      </c>
      <c r="AF102" s="39">
        <v>0</v>
      </c>
      <c r="AG102" s="39">
        <v>0</v>
      </c>
      <c r="AH102" s="39">
        <v>0</v>
      </c>
      <c r="AI102" s="39">
        <v>0</v>
      </c>
      <c r="AJ102" s="39">
        <v>0</v>
      </c>
      <c r="AK102" s="39">
        <v>0</v>
      </c>
      <c r="AL102" s="39">
        <v>0</v>
      </c>
      <c r="AM102" s="39">
        <v>0</v>
      </c>
      <c r="AN102" s="39">
        <v>0</v>
      </c>
      <c r="AO102" s="39">
        <v>0</v>
      </c>
      <c r="AP102" s="39">
        <v>0</v>
      </c>
      <c r="AQ102" s="39">
        <v>0</v>
      </c>
      <c r="AR102" s="39">
        <v>0</v>
      </c>
      <c r="AS102" s="39">
        <v>0</v>
      </c>
      <c r="AT102" s="39">
        <v>0</v>
      </c>
      <c r="AU102" s="39">
        <v>0</v>
      </c>
      <c r="AV102" s="39">
        <v>0</v>
      </c>
      <c r="AW102" s="39">
        <v>0</v>
      </c>
      <c r="AX102" s="39">
        <v>0</v>
      </c>
      <c r="AY102" s="39">
        <v>0</v>
      </c>
      <c r="AZ102" s="39">
        <v>0</v>
      </c>
      <c r="BA102" s="39">
        <v>0</v>
      </c>
      <c r="BB102" s="39">
        <v>0</v>
      </c>
      <c r="BC102" s="39">
        <v>0</v>
      </c>
      <c r="BD102" s="39">
        <v>0</v>
      </c>
      <c r="BE102" s="39">
        <v>0</v>
      </c>
      <c r="BF102" s="39">
        <v>13300</v>
      </c>
      <c r="BG102" s="39">
        <v>0</v>
      </c>
      <c r="BH102" s="39">
        <v>0</v>
      </c>
      <c r="BI102" s="39">
        <v>0</v>
      </c>
      <c r="BJ102" s="39">
        <v>0</v>
      </c>
      <c r="BK102" s="39">
        <v>13300</v>
      </c>
      <c r="BL102" s="39">
        <v>0</v>
      </c>
      <c r="BM102" s="39">
        <v>0</v>
      </c>
      <c r="BN102" s="39">
        <v>0</v>
      </c>
      <c r="BO102" s="39">
        <v>0</v>
      </c>
      <c r="BP102" s="39">
        <v>0</v>
      </c>
      <c r="BQ102" s="39">
        <v>0</v>
      </c>
      <c r="BR102" s="39">
        <v>0</v>
      </c>
      <c r="BS102" s="39">
        <v>0</v>
      </c>
      <c r="BT102" s="39">
        <v>0</v>
      </c>
      <c r="BU102" s="39">
        <v>0</v>
      </c>
      <c r="BV102" s="39">
        <v>0</v>
      </c>
      <c r="BW102" s="39">
        <v>0</v>
      </c>
      <c r="BX102" s="39">
        <v>0</v>
      </c>
      <c r="BY102" s="39">
        <v>0</v>
      </c>
      <c r="BZ102" s="39">
        <v>0</v>
      </c>
      <c r="CA102" s="39">
        <v>0</v>
      </c>
      <c r="CB102" s="39">
        <v>0</v>
      </c>
      <c r="CC102" s="39">
        <v>0</v>
      </c>
      <c r="CD102" s="39">
        <v>0</v>
      </c>
      <c r="CE102" s="39">
        <v>0</v>
      </c>
      <c r="CF102" s="39">
        <v>0</v>
      </c>
      <c r="CG102" s="39">
        <v>0</v>
      </c>
      <c r="CH102" s="39">
        <v>13300</v>
      </c>
      <c r="CI102" s="39">
        <v>13300</v>
      </c>
      <c r="CJ102" s="39">
        <v>0</v>
      </c>
      <c r="CK102" s="39">
        <v>0</v>
      </c>
      <c r="CL102" s="39">
        <v>0</v>
      </c>
      <c r="CM102" s="39">
        <v>0</v>
      </c>
      <c r="CN102" s="39">
        <v>13300</v>
      </c>
      <c r="CO102" s="39">
        <v>0</v>
      </c>
      <c r="CP102" s="39">
        <v>0</v>
      </c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</row>
    <row r="103" spans="1:164" s="19" customFormat="1" x14ac:dyDescent="0.85">
      <c r="A103" s="37" t="s">
        <v>257</v>
      </c>
      <c r="B103" s="38" t="s">
        <v>258</v>
      </c>
      <c r="C103" s="38" t="s">
        <v>262</v>
      </c>
      <c r="D103" s="29" t="s">
        <v>252</v>
      </c>
      <c r="E103" s="29" t="s">
        <v>252</v>
      </c>
      <c r="F103" s="29" t="s">
        <v>253</v>
      </c>
      <c r="G103" s="29" t="s">
        <v>252</v>
      </c>
      <c r="H103" s="35">
        <f t="shared" si="139"/>
        <v>188700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  <c r="Y103" s="39">
        <v>0</v>
      </c>
      <c r="Z103" s="39">
        <v>0</v>
      </c>
      <c r="AA103" s="39">
        <v>0</v>
      </c>
      <c r="AB103" s="39">
        <v>0</v>
      </c>
      <c r="AC103" s="39">
        <v>0</v>
      </c>
      <c r="AD103" s="39">
        <v>0</v>
      </c>
      <c r="AE103" s="39">
        <v>0</v>
      </c>
      <c r="AF103" s="39">
        <v>0</v>
      </c>
      <c r="AG103" s="39">
        <v>0</v>
      </c>
      <c r="AH103" s="39">
        <v>0</v>
      </c>
      <c r="AI103" s="39">
        <v>0</v>
      </c>
      <c r="AJ103" s="39">
        <v>0</v>
      </c>
      <c r="AK103" s="39">
        <v>0</v>
      </c>
      <c r="AL103" s="39">
        <v>0</v>
      </c>
      <c r="AM103" s="39">
        <v>0</v>
      </c>
      <c r="AN103" s="39">
        <v>0</v>
      </c>
      <c r="AO103" s="39">
        <v>0</v>
      </c>
      <c r="AP103" s="39">
        <v>0</v>
      </c>
      <c r="AQ103" s="39">
        <v>11100</v>
      </c>
      <c r="AR103" s="39">
        <v>11100</v>
      </c>
      <c r="AS103" s="39">
        <v>0</v>
      </c>
      <c r="AT103" s="39">
        <v>0</v>
      </c>
      <c r="AU103" s="39">
        <v>11100</v>
      </c>
      <c r="AV103" s="39">
        <v>0</v>
      </c>
      <c r="AW103" s="39">
        <v>11100</v>
      </c>
      <c r="AX103" s="39">
        <v>0</v>
      </c>
      <c r="AY103" s="39">
        <v>0</v>
      </c>
      <c r="AZ103" s="39">
        <v>0</v>
      </c>
      <c r="BA103" s="39">
        <v>0</v>
      </c>
      <c r="BB103" s="39">
        <v>11100</v>
      </c>
      <c r="BC103" s="39">
        <v>11100</v>
      </c>
      <c r="BD103" s="39">
        <v>11100</v>
      </c>
      <c r="BE103" s="39">
        <v>0</v>
      </c>
      <c r="BF103" s="39">
        <v>0</v>
      </c>
      <c r="BG103" s="39">
        <v>11100</v>
      </c>
      <c r="BH103" s="39">
        <v>0</v>
      </c>
      <c r="BI103" s="39">
        <v>11100</v>
      </c>
      <c r="BJ103" s="39">
        <v>0</v>
      </c>
      <c r="BK103" s="39">
        <v>0</v>
      </c>
      <c r="BL103" s="39">
        <v>0</v>
      </c>
      <c r="BM103" s="39">
        <v>11100</v>
      </c>
      <c r="BN103" s="39">
        <v>0</v>
      </c>
      <c r="BO103" s="39">
        <v>0</v>
      </c>
      <c r="BP103" s="39">
        <v>11100</v>
      </c>
      <c r="BQ103" s="39">
        <v>11100</v>
      </c>
      <c r="BR103" s="39">
        <v>0</v>
      </c>
      <c r="BS103" s="39">
        <v>0</v>
      </c>
      <c r="BT103" s="39">
        <v>11100</v>
      </c>
      <c r="BU103" s="39">
        <v>0</v>
      </c>
      <c r="BV103" s="39">
        <v>0</v>
      </c>
      <c r="BW103" s="39">
        <v>0</v>
      </c>
      <c r="BX103" s="39">
        <v>0</v>
      </c>
      <c r="BY103" s="39">
        <v>0</v>
      </c>
      <c r="BZ103" s="39">
        <v>0</v>
      </c>
      <c r="CA103" s="39">
        <v>0</v>
      </c>
      <c r="CB103" s="39">
        <v>11100</v>
      </c>
      <c r="CC103" s="39">
        <v>0</v>
      </c>
      <c r="CD103" s="39">
        <v>0</v>
      </c>
      <c r="CE103" s="39">
        <v>0</v>
      </c>
      <c r="CF103" s="39">
        <v>0</v>
      </c>
      <c r="CG103" s="39">
        <v>0</v>
      </c>
      <c r="CH103" s="39">
        <v>0</v>
      </c>
      <c r="CI103" s="39">
        <v>0</v>
      </c>
      <c r="CJ103" s="39">
        <v>11100</v>
      </c>
      <c r="CK103" s="39">
        <v>0</v>
      </c>
      <c r="CL103" s="39">
        <v>0</v>
      </c>
      <c r="CM103" s="39">
        <v>0</v>
      </c>
      <c r="CN103" s="39">
        <v>0</v>
      </c>
      <c r="CO103" s="39">
        <v>11100</v>
      </c>
      <c r="CP103" s="39">
        <v>11100</v>
      </c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</row>
    <row r="104" spans="1:164" s="19" customFormat="1" x14ac:dyDescent="0.85">
      <c r="A104" s="37" t="s">
        <v>257</v>
      </c>
      <c r="B104" s="38" t="s">
        <v>258</v>
      </c>
      <c r="C104" s="38" t="s">
        <v>263</v>
      </c>
      <c r="D104" s="29" t="s">
        <v>252</v>
      </c>
      <c r="E104" s="29" t="s">
        <v>252</v>
      </c>
      <c r="F104" s="29" t="s">
        <v>253</v>
      </c>
      <c r="G104" s="29" t="s">
        <v>252</v>
      </c>
      <c r="H104" s="35">
        <f t="shared" si="139"/>
        <v>46000</v>
      </c>
      <c r="I104" s="39">
        <v>0</v>
      </c>
      <c r="J104" s="39">
        <v>2000</v>
      </c>
      <c r="K104" s="39">
        <v>2000</v>
      </c>
      <c r="L104" s="39">
        <v>2000</v>
      </c>
      <c r="M104" s="39">
        <v>2000</v>
      </c>
      <c r="N104" s="39">
        <v>2000</v>
      </c>
      <c r="O104" s="39">
        <v>0</v>
      </c>
      <c r="P104" s="39">
        <v>0</v>
      </c>
      <c r="Q104" s="39">
        <v>2000</v>
      </c>
      <c r="R104" s="39">
        <v>2000</v>
      </c>
      <c r="S104" s="39">
        <v>0</v>
      </c>
      <c r="T104" s="39">
        <v>2000</v>
      </c>
      <c r="U104" s="39">
        <v>2000</v>
      </c>
      <c r="V104" s="39">
        <v>2000</v>
      </c>
      <c r="W104" s="39">
        <v>2000</v>
      </c>
      <c r="X104" s="39">
        <v>2000</v>
      </c>
      <c r="Y104" s="39">
        <v>2000</v>
      </c>
      <c r="Z104" s="39">
        <v>2000</v>
      </c>
      <c r="AA104" s="39">
        <v>2000</v>
      </c>
      <c r="AB104" s="39">
        <v>0</v>
      </c>
      <c r="AC104" s="39">
        <v>0</v>
      </c>
      <c r="AD104" s="39">
        <v>0</v>
      </c>
      <c r="AE104" s="39">
        <v>0</v>
      </c>
      <c r="AF104" s="39">
        <v>0</v>
      </c>
      <c r="AG104" s="39">
        <v>0</v>
      </c>
      <c r="AH104" s="39">
        <v>0</v>
      </c>
      <c r="AI104" s="39">
        <v>0</v>
      </c>
      <c r="AJ104" s="39">
        <v>0</v>
      </c>
      <c r="AK104" s="39">
        <v>0</v>
      </c>
      <c r="AL104" s="39">
        <v>0</v>
      </c>
      <c r="AM104" s="39">
        <v>0</v>
      </c>
      <c r="AN104" s="39">
        <v>0</v>
      </c>
      <c r="AO104" s="39">
        <v>0</v>
      </c>
      <c r="AP104" s="39">
        <v>0</v>
      </c>
      <c r="AQ104" s="39">
        <v>0</v>
      </c>
      <c r="AR104" s="39">
        <v>0</v>
      </c>
      <c r="AS104" s="39">
        <v>0</v>
      </c>
      <c r="AT104" s="39">
        <v>2000</v>
      </c>
      <c r="AU104" s="39">
        <v>0</v>
      </c>
      <c r="AV104" s="39">
        <v>0</v>
      </c>
      <c r="AW104" s="39">
        <v>0</v>
      </c>
      <c r="AX104" s="39">
        <v>0</v>
      </c>
      <c r="AY104" s="39">
        <v>0</v>
      </c>
      <c r="AZ104" s="39">
        <v>0</v>
      </c>
      <c r="BA104" s="39">
        <v>0</v>
      </c>
      <c r="BB104" s="39">
        <v>0</v>
      </c>
      <c r="BC104" s="39">
        <v>0</v>
      </c>
      <c r="BD104" s="39">
        <v>0</v>
      </c>
      <c r="BE104" s="39">
        <v>0</v>
      </c>
      <c r="BF104" s="39">
        <v>0</v>
      </c>
      <c r="BG104" s="39">
        <v>0</v>
      </c>
      <c r="BH104" s="39">
        <v>0</v>
      </c>
      <c r="BI104" s="39">
        <v>0</v>
      </c>
      <c r="BJ104" s="39">
        <v>0</v>
      </c>
      <c r="BK104" s="39">
        <v>0</v>
      </c>
      <c r="BL104" s="39">
        <v>2000</v>
      </c>
      <c r="BM104" s="39">
        <v>0</v>
      </c>
      <c r="BN104" s="39">
        <v>0</v>
      </c>
      <c r="BO104" s="39">
        <v>0</v>
      </c>
      <c r="BP104" s="39">
        <v>0</v>
      </c>
      <c r="BQ104" s="39">
        <v>0</v>
      </c>
      <c r="BR104" s="39">
        <v>0</v>
      </c>
      <c r="BS104" s="39">
        <v>0</v>
      </c>
      <c r="BT104" s="39">
        <v>0</v>
      </c>
      <c r="BU104" s="39">
        <v>0</v>
      </c>
      <c r="BV104" s="39">
        <v>0</v>
      </c>
      <c r="BW104" s="39">
        <v>0</v>
      </c>
      <c r="BX104" s="39">
        <v>2000</v>
      </c>
      <c r="BY104" s="39">
        <v>2000</v>
      </c>
      <c r="BZ104" s="39">
        <v>0</v>
      </c>
      <c r="CA104" s="39">
        <v>0</v>
      </c>
      <c r="CB104" s="39">
        <v>0</v>
      </c>
      <c r="CC104" s="39">
        <v>2000</v>
      </c>
      <c r="CD104" s="39">
        <v>0</v>
      </c>
      <c r="CE104" s="39">
        <v>2000</v>
      </c>
      <c r="CF104" s="39">
        <v>2000</v>
      </c>
      <c r="CG104" s="39">
        <v>2000</v>
      </c>
      <c r="CH104" s="39">
        <v>0</v>
      </c>
      <c r="CI104" s="39">
        <v>0</v>
      </c>
      <c r="CJ104" s="39">
        <v>0</v>
      </c>
      <c r="CK104" s="39">
        <v>0</v>
      </c>
      <c r="CL104" s="39">
        <v>0</v>
      </c>
      <c r="CM104" s="39">
        <v>0</v>
      </c>
      <c r="CN104" s="39">
        <v>0</v>
      </c>
      <c r="CO104" s="39">
        <v>0</v>
      </c>
      <c r="CP104" s="39">
        <v>0</v>
      </c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</row>
    <row r="105" spans="1:164" s="19" customFormat="1" x14ac:dyDescent="0.85">
      <c r="A105" s="2" t="s">
        <v>189</v>
      </c>
      <c r="B105" s="2"/>
      <c r="C105" s="2"/>
      <c r="D105" s="2"/>
      <c r="E105" s="2"/>
      <c r="F105" s="2"/>
      <c r="G105" s="2"/>
      <c r="H105" s="18">
        <f>SUM(I105:FH105)</f>
        <v>5295900</v>
      </c>
      <c r="I105" s="18">
        <f>SUM(I106)</f>
        <v>269500</v>
      </c>
      <c r="J105" s="18">
        <f t="shared" ref="J105:BU105" si="142">SUM(J106)</f>
        <v>0</v>
      </c>
      <c r="K105" s="18">
        <f t="shared" si="142"/>
        <v>0</v>
      </c>
      <c r="L105" s="18">
        <f t="shared" si="142"/>
        <v>0</v>
      </c>
      <c r="M105" s="18">
        <f t="shared" si="142"/>
        <v>0</v>
      </c>
      <c r="N105" s="18">
        <f t="shared" si="142"/>
        <v>0</v>
      </c>
      <c r="O105" s="18">
        <f t="shared" si="142"/>
        <v>0</v>
      </c>
      <c r="P105" s="18">
        <f t="shared" si="142"/>
        <v>0</v>
      </c>
      <c r="Q105" s="18">
        <f t="shared" si="142"/>
        <v>0</v>
      </c>
      <c r="R105" s="18">
        <f t="shared" si="142"/>
        <v>0</v>
      </c>
      <c r="S105" s="18">
        <f t="shared" si="142"/>
        <v>114800</v>
      </c>
      <c r="T105" s="18">
        <f t="shared" si="142"/>
        <v>0</v>
      </c>
      <c r="U105" s="18">
        <f t="shared" si="142"/>
        <v>0</v>
      </c>
      <c r="V105" s="18">
        <f t="shared" si="142"/>
        <v>0</v>
      </c>
      <c r="W105" s="18">
        <f t="shared" si="142"/>
        <v>0</v>
      </c>
      <c r="X105" s="18">
        <f t="shared" si="142"/>
        <v>0</v>
      </c>
      <c r="Y105" s="18">
        <f t="shared" si="142"/>
        <v>0</v>
      </c>
      <c r="Z105" s="18">
        <f t="shared" si="142"/>
        <v>0</v>
      </c>
      <c r="AA105" s="18">
        <f t="shared" si="142"/>
        <v>0</v>
      </c>
      <c r="AB105" s="18">
        <f t="shared" si="142"/>
        <v>0</v>
      </c>
      <c r="AC105" s="18">
        <f t="shared" si="142"/>
        <v>1880200</v>
      </c>
      <c r="AD105" s="18">
        <f t="shared" si="142"/>
        <v>0</v>
      </c>
      <c r="AE105" s="18">
        <f t="shared" si="142"/>
        <v>0</v>
      </c>
      <c r="AF105" s="18">
        <f t="shared" si="142"/>
        <v>0</v>
      </c>
      <c r="AG105" s="18">
        <f t="shared" si="142"/>
        <v>0</v>
      </c>
      <c r="AH105" s="18">
        <f t="shared" si="142"/>
        <v>0</v>
      </c>
      <c r="AI105" s="18">
        <f t="shared" si="142"/>
        <v>0</v>
      </c>
      <c r="AJ105" s="18">
        <f t="shared" si="142"/>
        <v>0</v>
      </c>
      <c r="AK105" s="18">
        <f t="shared" si="142"/>
        <v>0</v>
      </c>
      <c r="AL105" s="18">
        <f t="shared" si="142"/>
        <v>1136700</v>
      </c>
      <c r="AM105" s="18">
        <f t="shared" si="142"/>
        <v>0</v>
      </c>
      <c r="AN105" s="18">
        <f t="shared" si="142"/>
        <v>0</v>
      </c>
      <c r="AO105" s="18">
        <f t="shared" si="142"/>
        <v>0</v>
      </c>
      <c r="AP105" s="18">
        <f t="shared" si="142"/>
        <v>0</v>
      </c>
      <c r="AQ105" s="18">
        <f t="shared" si="142"/>
        <v>0</v>
      </c>
      <c r="AR105" s="18">
        <f t="shared" si="142"/>
        <v>0</v>
      </c>
      <c r="AS105" s="18">
        <f t="shared" si="142"/>
        <v>0</v>
      </c>
      <c r="AT105" s="18">
        <f t="shared" si="142"/>
        <v>0</v>
      </c>
      <c r="AU105" s="18">
        <f t="shared" si="142"/>
        <v>0</v>
      </c>
      <c r="AV105" s="18">
        <f t="shared" si="142"/>
        <v>0</v>
      </c>
      <c r="AW105" s="18">
        <f t="shared" si="142"/>
        <v>0</v>
      </c>
      <c r="AX105" s="18">
        <f t="shared" si="142"/>
        <v>0</v>
      </c>
      <c r="AY105" s="18">
        <f t="shared" si="142"/>
        <v>470000</v>
      </c>
      <c r="AZ105" s="18">
        <f t="shared" si="142"/>
        <v>0</v>
      </c>
      <c r="BA105" s="18">
        <f t="shared" si="142"/>
        <v>0</v>
      </c>
      <c r="BB105" s="18">
        <f t="shared" si="142"/>
        <v>0</v>
      </c>
      <c r="BC105" s="18">
        <f t="shared" si="142"/>
        <v>0</v>
      </c>
      <c r="BD105" s="18">
        <f t="shared" si="142"/>
        <v>0</v>
      </c>
      <c r="BE105" s="18">
        <f t="shared" si="142"/>
        <v>0</v>
      </c>
      <c r="BF105" s="18">
        <f t="shared" si="142"/>
        <v>0</v>
      </c>
      <c r="BG105" s="18">
        <f t="shared" si="142"/>
        <v>0</v>
      </c>
      <c r="BH105" s="18">
        <f t="shared" si="142"/>
        <v>432200</v>
      </c>
      <c r="BI105" s="18">
        <f t="shared" si="142"/>
        <v>0</v>
      </c>
      <c r="BJ105" s="18">
        <f t="shared" si="142"/>
        <v>0</v>
      </c>
      <c r="BK105" s="18">
        <f t="shared" si="142"/>
        <v>0</v>
      </c>
      <c r="BL105" s="18">
        <f t="shared" si="142"/>
        <v>0</v>
      </c>
      <c r="BM105" s="18">
        <f t="shared" si="142"/>
        <v>0</v>
      </c>
      <c r="BN105" s="18">
        <f t="shared" si="142"/>
        <v>0</v>
      </c>
      <c r="BO105" s="18">
        <f t="shared" si="142"/>
        <v>0</v>
      </c>
      <c r="BP105" s="18">
        <f t="shared" si="142"/>
        <v>0</v>
      </c>
      <c r="BQ105" s="18">
        <f t="shared" si="142"/>
        <v>0</v>
      </c>
      <c r="BR105" s="18">
        <f t="shared" si="142"/>
        <v>408400</v>
      </c>
      <c r="BS105" s="18">
        <f t="shared" si="142"/>
        <v>0</v>
      </c>
      <c r="BT105" s="18">
        <f t="shared" si="142"/>
        <v>0</v>
      </c>
      <c r="BU105" s="18">
        <f t="shared" si="142"/>
        <v>0</v>
      </c>
      <c r="BV105" s="18">
        <f t="shared" ref="BV105:DA105" si="143">SUM(BV106)</f>
        <v>0</v>
      </c>
      <c r="BW105" s="18">
        <f t="shared" si="143"/>
        <v>0</v>
      </c>
      <c r="BX105" s="18">
        <f t="shared" si="143"/>
        <v>0</v>
      </c>
      <c r="BY105" s="18">
        <f t="shared" si="143"/>
        <v>0</v>
      </c>
      <c r="BZ105" s="18">
        <f t="shared" si="143"/>
        <v>0</v>
      </c>
      <c r="CA105" s="18">
        <f t="shared" si="143"/>
        <v>305700</v>
      </c>
      <c r="CB105" s="18">
        <f t="shared" si="143"/>
        <v>0</v>
      </c>
      <c r="CC105" s="18">
        <f t="shared" si="143"/>
        <v>0</v>
      </c>
      <c r="CD105" s="18">
        <f t="shared" si="143"/>
        <v>0</v>
      </c>
      <c r="CE105" s="18">
        <f t="shared" si="143"/>
        <v>0</v>
      </c>
      <c r="CF105" s="18">
        <f t="shared" si="143"/>
        <v>0</v>
      </c>
      <c r="CG105" s="18">
        <f t="shared" si="143"/>
        <v>0</v>
      </c>
      <c r="CH105" s="18">
        <f t="shared" si="143"/>
        <v>0</v>
      </c>
      <c r="CI105" s="18">
        <f t="shared" si="143"/>
        <v>0</v>
      </c>
      <c r="CJ105" s="18">
        <f t="shared" si="143"/>
        <v>0</v>
      </c>
      <c r="CK105" s="18">
        <f t="shared" si="143"/>
        <v>278400</v>
      </c>
      <c r="CL105" s="18">
        <f t="shared" si="143"/>
        <v>0</v>
      </c>
      <c r="CM105" s="18">
        <f t="shared" si="143"/>
        <v>0</v>
      </c>
      <c r="CN105" s="18">
        <f t="shared" si="143"/>
        <v>0</v>
      </c>
      <c r="CO105" s="18">
        <f t="shared" si="143"/>
        <v>0</v>
      </c>
      <c r="CP105" s="18">
        <f t="shared" si="143"/>
        <v>0</v>
      </c>
      <c r="CQ105" s="18">
        <f t="shared" si="143"/>
        <v>0</v>
      </c>
      <c r="CR105" s="18">
        <f t="shared" si="143"/>
        <v>0</v>
      </c>
      <c r="CS105" s="18"/>
      <c r="CT105" s="18">
        <f t="shared" si="143"/>
        <v>0</v>
      </c>
      <c r="CU105" s="18">
        <f t="shared" si="143"/>
        <v>0</v>
      </c>
      <c r="CV105" s="18">
        <f t="shared" si="143"/>
        <v>0</v>
      </c>
      <c r="CW105" s="18">
        <f t="shared" si="143"/>
        <v>0</v>
      </c>
      <c r="CX105" s="18">
        <f t="shared" si="143"/>
        <v>0</v>
      </c>
      <c r="CY105" s="18">
        <f t="shared" si="143"/>
        <v>0</v>
      </c>
      <c r="CZ105" s="18">
        <f t="shared" si="143"/>
        <v>0</v>
      </c>
      <c r="DA105" s="18">
        <f t="shared" si="143"/>
        <v>0</v>
      </c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</row>
    <row r="106" spans="1:164" s="47" customFormat="1" x14ac:dyDescent="0.85">
      <c r="A106" s="40" t="s">
        <v>264</v>
      </c>
      <c r="B106" s="41" t="s">
        <v>265</v>
      </c>
      <c r="C106" s="42"/>
      <c r="D106" s="43" t="s">
        <v>252</v>
      </c>
      <c r="E106" s="43"/>
      <c r="F106" s="43"/>
      <c r="G106" s="43"/>
      <c r="H106" s="44">
        <f t="shared" si="139"/>
        <v>5295900</v>
      </c>
      <c r="I106" s="45">
        <v>269500</v>
      </c>
      <c r="J106" s="39">
        <v>0</v>
      </c>
      <c r="K106" s="39">
        <v>0</v>
      </c>
      <c r="L106" s="39">
        <v>0</v>
      </c>
      <c r="M106" s="39">
        <v>0</v>
      </c>
      <c r="N106" s="39">
        <v>0</v>
      </c>
      <c r="O106" s="39">
        <v>0</v>
      </c>
      <c r="P106" s="39">
        <v>0</v>
      </c>
      <c r="Q106" s="39">
        <v>0</v>
      </c>
      <c r="R106" s="39">
        <v>0</v>
      </c>
      <c r="S106" s="45">
        <v>114800</v>
      </c>
      <c r="T106" s="39">
        <v>0</v>
      </c>
      <c r="U106" s="39">
        <v>0</v>
      </c>
      <c r="V106" s="39">
        <v>0</v>
      </c>
      <c r="W106" s="39">
        <v>0</v>
      </c>
      <c r="X106" s="39">
        <v>0</v>
      </c>
      <c r="Y106" s="39">
        <v>0</v>
      </c>
      <c r="Z106" s="39">
        <v>0</v>
      </c>
      <c r="AA106" s="39">
        <v>0</v>
      </c>
      <c r="AB106" s="39">
        <v>0</v>
      </c>
      <c r="AC106" s="45">
        <v>1880200</v>
      </c>
      <c r="AD106" s="39">
        <v>0</v>
      </c>
      <c r="AE106" s="39">
        <v>0</v>
      </c>
      <c r="AF106" s="39">
        <v>0</v>
      </c>
      <c r="AG106" s="39">
        <v>0</v>
      </c>
      <c r="AH106" s="39">
        <v>0</v>
      </c>
      <c r="AI106" s="39">
        <v>0</v>
      </c>
      <c r="AJ106" s="39">
        <v>0</v>
      </c>
      <c r="AK106" s="39">
        <v>0</v>
      </c>
      <c r="AL106" s="45">
        <v>1136700</v>
      </c>
      <c r="AM106" s="39">
        <v>0</v>
      </c>
      <c r="AN106" s="39">
        <v>0</v>
      </c>
      <c r="AO106" s="39">
        <v>0</v>
      </c>
      <c r="AP106" s="39">
        <v>0</v>
      </c>
      <c r="AQ106" s="39">
        <v>0</v>
      </c>
      <c r="AR106" s="39">
        <v>0</v>
      </c>
      <c r="AS106" s="39">
        <v>0</v>
      </c>
      <c r="AT106" s="39">
        <v>0</v>
      </c>
      <c r="AU106" s="39">
        <v>0</v>
      </c>
      <c r="AV106" s="39">
        <v>0</v>
      </c>
      <c r="AW106" s="39">
        <v>0</v>
      </c>
      <c r="AX106" s="39">
        <v>0</v>
      </c>
      <c r="AY106" s="45">
        <v>470000</v>
      </c>
      <c r="AZ106" s="39">
        <v>0</v>
      </c>
      <c r="BA106" s="39">
        <v>0</v>
      </c>
      <c r="BB106" s="39">
        <v>0</v>
      </c>
      <c r="BC106" s="39">
        <v>0</v>
      </c>
      <c r="BD106" s="39">
        <v>0</v>
      </c>
      <c r="BE106" s="39">
        <v>0</v>
      </c>
      <c r="BF106" s="39">
        <v>0</v>
      </c>
      <c r="BG106" s="39">
        <v>0</v>
      </c>
      <c r="BH106" s="45">
        <v>432200</v>
      </c>
      <c r="BI106" s="39">
        <v>0</v>
      </c>
      <c r="BJ106" s="39">
        <v>0</v>
      </c>
      <c r="BK106" s="39">
        <v>0</v>
      </c>
      <c r="BL106" s="39">
        <v>0</v>
      </c>
      <c r="BM106" s="39">
        <v>0</v>
      </c>
      <c r="BN106" s="39">
        <v>0</v>
      </c>
      <c r="BO106" s="39">
        <v>0</v>
      </c>
      <c r="BP106" s="39">
        <v>0</v>
      </c>
      <c r="BQ106" s="39">
        <v>0</v>
      </c>
      <c r="BR106" s="45">
        <v>408400</v>
      </c>
      <c r="BS106" s="39">
        <v>0</v>
      </c>
      <c r="BT106" s="39">
        <v>0</v>
      </c>
      <c r="BU106" s="39">
        <v>0</v>
      </c>
      <c r="BV106" s="39">
        <v>0</v>
      </c>
      <c r="BW106" s="39">
        <v>0</v>
      </c>
      <c r="BX106" s="39">
        <v>0</v>
      </c>
      <c r="BY106" s="39">
        <v>0</v>
      </c>
      <c r="BZ106" s="39">
        <v>0</v>
      </c>
      <c r="CA106" s="45">
        <v>305700</v>
      </c>
      <c r="CB106" s="39">
        <v>0</v>
      </c>
      <c r="CC106" s="39">
        <v>0</v>
      </c>
      <c r="CD106" s="39">
        <v>0</v>
      </c>
      <c r="CE106" s="39">
        <v>0</v>
      </c>
      <c r="CF106" s="39">
        <v>0</v>
      </c>
      <c r="CG106" s="39">
        <v>0</v>
      </c>
      <c r="CH106" s="39">
        <v>0</v>
      </c>
      <c r="CI106" s="39">
        <v>0</v>
      </c>
      <c r="CJ106" s="39">
        <v>0</v>
      </c>
      <c r="CK106" s="45">
        <v>278400</v>
      </c>
      <c r="CL106" s="39">
        <v>0</v>
      </c>
      <c r="CM106" s="39">
        <v>0</v>
      </c>
      <c r="CN106" s="39">
        <v>0</v>
      </c>
      <c r="CO106" s="39">
        <v>0</v>
      </c>
      <c r="CP106" s="39">
        <v>0</v>
      </c>
      <c r="CQ106" s="46"/>
      <c r="CR106" s="46"/>
      <c r="CS106" s="46"/>
      <c r="CT106" s="46"/>
      <c r="CU106" s="46"/>
      <c r="CV106" s="46"/>
      <c r="CW106" s="46"/>
      <c r="CX106" s="46"/>
      <c r="CY106" s="46"/>
      <c r="CZ106" s="46"/>
      <c r="DA106" s="46"/>
      <c r="DB106" s="46"/>
      <c r="DC106" s="46"/>
      <c r="DD106" s="46"/>
      <c r="DE106" s="46"/>
      <c r="DF106" s="46"/>
      <c r="DG106" s="46"/>
      <c r="DH106" s="46"/>
      <c r="DI106" s="46"/>
      <c r="DJ106" s="46"/>
      <c r="DK106" s="46"/>
      <c r="DL106" s="46"/>
      <c r="DM106" s="46"/>
      <c r="DN106" s="46"/>
      <c r="DO106" s="46"/>
      <c r="DP106" s="46"/>
      <c r="DQ106" s="46"/>
      <c r="DR106" s="46"/>
      <c r="DS106" s="46"/>
      <c r="DT106" s="46"/>
      <c r="DU106" s="46"/>
      <c r="DV106" s="46"/>
      <c r="DW106" s="46"/>
      <c r="DX106" s="46"/>
      <c r="DY106" s="46"/>
      <c r="DZ106" s="46"/>
      <c r="EA106" s="46"/>
      <c r="EB106" s="46"/>
      <c r="EC106" s="46"/>
      <c r="ED106" s="46"/>
      <c r="EE106" s="46"/>
      <c r="EF106" s="46"/>
      <c r="EG106" s="46"/>
      <c r="EH106" s="46"/>
      <c r="EI106" s="46"/>
      <c r="EJ106" s="46"/>
      <c r="EK106" s="46"/>
      <c r="EL106" s="46"/>
      <c r="EM106" s="46"/>
      <c r="EN106" s="46"/>
      <c r="EO106" s="46"/>
      <c r="EP106" s="46"/>
      <c r="EQ106" s="46"/>
      <c r="ER106" s="46"/>
      <c r="ES106" s="46"/>
      <c r="ET106" s="46"/>
      <c r="EU106" s="46"/>
      <c r="EV106" s="46"/>
      <c r="EW106" s="46"/>
      <c r="EX106" s="46"/>
      <c r="EY106" s="46"/>
      <c r="EZ106" s="46"/>
      <c r="FA106" s="46"/>
      <c r="FB106" s="46"/>
      <c r="FC106" s="46"/>
      <c r="FD106" s="46"/>
      <c r="FE106" s="46"/>
      <c r="FF106" s="46"/>
      <c r="FG106" s="46"/>
      <c r="FH106" s="46"/>
    </row>
    <row r="107" spans="1:164" s="19" customFormat="1" hidden="1" x14ac:dyDescent="0.85">
      <c r="A107" s="48" t="s">
        <v>266</v>
      </c>
      <c r="B107" s="48"/>
      <c r="C107" s="48"/>
      <c r="D107" s="48"/>
      <c r="E107" s="48"/>
      <c r="F107" s="48"/>
      <c r="G107" s="48"/>
      <c r="H107" s="49">
        <f>SUM(I107:FH107)</f>
        <v>0</v>
      </c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  <c r="AL107" s="49"/>
      <c r="AM107" s="49"/>
      <c r="AN107" s="49"/>
      <c r="AO107" s="49"/>
      <c r="AP107" s="49"/>
      <c r="AQ107" s="49"/>
      <c r="AR107" s="49"/>
      <c r="AS107" s="49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  <c r="BF107" s="49"/>
      <c r="BG107" s="49"/>
      <c r="BH107" s="49"/>
      <c r="BI107" s="49"/>
      <c r="BJ107" s="49"/>
      <c r="BK107" s="49"/>
      <c r="BL107" s="49"/>
      <c r="BM107" s="49"/>
      <c r="BN107" s="49"/>
      <c r="BO107" s="49"/>
      <c r="BP107" s="49"/>
      <c r="BQ107" s="49"/>
      <c r="BR107" s="49"/>
      <c r="BS107" s="49"/>
      <c r="BT107" s="49"/>
      <c r="BU107" s="49"/>
      <c r="BV107" s="49"/>
      <c r="BW107" s="49"/>
      <c r="BX107" s="49"/>
      <c r="BY107" s="49"/>
      <c r="BZ107" s="49"/>
      <c r="CA107" s="49"/>
      <c r="CB107" s="49"/>
      <c r="CC107" s="49"/>
      <c r="CD107" s="49"/>
      <c r="CE107" s="49"/>
      <c r="CF107" s="49"/>
      <c r="CG107" s="49"/>
      <c r="CH107" s="49"/>
      <c r="CI107" s="49"/>
      <c r="CJ107" s="49"/>
      <c r="CK107" s="49"/>
      <c r="CL107" s="49"/>
      <c r="CM107" s="49"/>
      <c r="CN107" s="49"/>
      <c r="CO107" s="49"/>
      <c r="CP107" s="49"/>
      <c r="CQ107" s="49"/>
      <c r="CR107" s="49"/>
      <c r="CS107" s="49"/>
      <c r="CT107" s="49"/>
      <c r="CU107" s="49"/>
      <c r="CV107" s="49"/>
      <c r="CW107" s="49"/>
      <c r="CX107" s="49"/>
      <c r="CY107" s="49"/>
      <c r="CZ107" s="49"/>
      <c r="DA107" s="49"/>
      <c r="DB107" s="48"/>
      <c r="DC107" s="48"/>
      <c r="DD107" s="48"/>
      <c r="DE107" s="48"/>
      <c r="DF107" s="48"/>
      <c r="DG107" s="48"/>
      <c r="DH107" s="48"/>
      <c r="DI107" s="48"/>
      <c r="DJ107" s="48"/>
      <c r="DK107" s="48"/>
      <c r="DL107" s="48"/>
      <c r="DM107" s="48"/>
      <c r="DN107" s="48"/>
      <c r="DO107" s="48"/>
      <c r="DP107" s="48"/>
      <c r="DQ107" s="48"/>
      <c r="DR107" s="48"/>
      <c r="DS107" s="48"/>
      <c r="DT107" s="48"/>
      <c r="DU107" s="48"/>
      <c r="DV107" s="48"/>
      <c r="DW107" s="48"/>
      <c r="DX107" s="48"/>
      <c r="DY107" s="48"/>
      <c r="DZ107" s="48"/>
      <c r="EA107" s="48"/>
      <c r="EB107" s="48"/>
      <c r="EC107" s="48"/>
      <c r="ED107" s="48"/>
      <c r="EE107" s="48"/>
      <c r="EF107" s="48"/>
      <c r="EG107" s="48"/>
      <c r="EH107" s="48"/>
      <c r="EI107" s="48"/>
      <c r="EJ107" s="48"/>
      <c r="EK107" s="48"/>
      <c r="EL107" s="48"/>
      <c r="EM107" s="48"/>
      <c r="EN107" s="48"/>
      <c r="EO107" s="48"/>
      <c r="EP107" s="48"/>
      <c r="EQ107" s="48"/>
      <c r="ER107" s="48"/>
      <c r="ES107" s="48"/>
      <c r="ET107" s="48"/>
      <c r="EU107" s="48"/>
      <c r="EV107" s="48"/>
      <c r="EW107" s="48"/>
      <c r="EX107" s="48"/>
      <c r="EY107" s="48"/>
      <c r="EZ107" s="48"/>
      <c r="FA107" s="48"/>
      <c r="FB107" s="48"/>
      <c r="FC107" s="48"/>
      <c r="FD107" s="48"/>
      <c r="FE107" s="48"/>
      <c r="FF107" s="48"/>
      <c r="FG107" s="48"/>
      <c r="FH107" s="48"/>
    </row>
    <row r="108" spans="1:164" s="19" customFormat="1" x14ac:dyDescent="0.85">
      <c r="A108" s="50" t="s">
        <v>246</v>
      </c>
      <c r="B108" s="50"/>
      <c r="C108" s="50"/>
      <c r="D108" s="50"/>
      <c r="E108" s="50"/>
      <c r="F108" s="50"/>
      <c r="G108" s="50"/>
      <c r="H108" s="51">
        <f>SUM(I108:FH108)</f>
        <v>560600</v>
      </c>
      <c r="I108" s="51">
        <f t="shared" ref="I108:BT108" si="144">SUM(I100+I101+I102+I103+I104)</f>
        <v>0</v>
      </c>
      <c r="J108" s="51">
        <f t="shared" si="144"/>
        <v>2000</v>
      </c>
      <c r="K108" s="51">
        <f t="shared" si="144"/>
        <v>2000</v>
      </c>
      <c r="L108" s="51">
        <f t="shared" si="144"/>
        <v>2000</v>
      </c>
      <c r="M108" s="51">
        <f t="shared" si="144"/>
        <v>2000</v>
      </c>
      <c r="N108" s="51">
        <f t="shared" si="144"/>
        <v>2000</v>
      </c>
      <c r="O108" s="51">
        <f t="shared" si="144"/>
        <v>0</v>
      </c>
      <c r="P108" s="51">
        <f t="shared" si="144"/>
        <v>0</v>
      </c>
      <c r="Q108" s="51">
        <f t="shared" si="144"/>
        <v>2000</v>
      </c>
      <c r="R108" s="51">
        <f t="shared" si="144"/>
        <v>2000</v>
      </c>
      <c r="S108" s="51">
        <f t="shared" si="144"/>
        <v>0</v>
      </c>
      <c r="T108" s="51">
        <f t="shared" si="144"/>
        <v>2000</v>
      </c>
      <c r="U108" s="51">
        <f t="shared" si="144"/>
        <v>2000</v>
      </c>
      <c r="V108" s="51">
        <f t="shared" si="144"/>
        <v>2000</v>
      </c>
      <c r="W108" s="51">
        <f t="shared" si="144"/>
        <v>2000</v>
      </c>
      <c r="X108" s="51">
        <f t="shared" si="144"/>
        <v>2000</v>
      </c>
      <c r="Y108" s="51">
        <f t="shared" si="144"/>
        <v>2000</v>
      </c>
      <c r="Z108" s="51">
        <f t="shared" si="144"/>
        <v>2000</v>
      </c>
      <c r="AA108" s="51">
        <f t="shared" si="144"/>
        <v>2000</v>
      </c>
      <c r="AB108" s="51">
        <f t="shared" si="144"/>
        <v>13500</v>
      </c>
      <c r="AC108" s="51">
        <f t="shared" si="144"/>
        <v>0</v>
      </c>
      <c r="AD108" s="51">
        <f t="shared" si="144"/>
        <v>19900</v>
      </c>
      <c r="AE108" s="51">
        <f t="shared" si="144"/>
        <v>0</v>
      </c>
      <c r="AF108" s="51">
        <f t="shared" si="144"/>
        <v>0</v>
      </c>
      <c r="AG108" s="51">
        <f t="shared" si="144"/>
        <v>19900</v>
      </c>
      <c r="AH108" s="51">
        <f t="shared" si="144"/>
        <v>0</v>
      </c>
      <c r="AI108" s="51">
        <f t="shared" si="144"/>
        <v>0</v>
      </c>
      <c r="AJ108" s="51">
        <f t="shared" si="144"/>
        <v>0</v>
      </c>
      <c r="AK108" s="51">
        <f t="shared" si="144"/>
        <v>19900</v>
      </c>
      <c r="AL108" s="51">
        <f t="shared" si="144"/>
        <v>0</v>
      </c>
      <c r="AM108" s="51">
        <f t="shared" si="144"/>
        <v>0</v>
      </c>
      <c r="AN108" s="51">
        <f t="shared" si="144"/>
        <v>0</v>
      </c>
      <c r="AO108" s="51">
        <f t="shared" si="144"/>
        <v>0</v>
      </c>
      <c r="AP108" s="51">
        <f t="shared" si="144"/>
        <v>0</v>
      </c>
      <c r="AQ108" s="51">
        <f t="shared" si="144"/>
        <v>11100</v>
      </c>
      <c r="AR108" s="51">
        <f t="shared" si="144"/>
        <v>11100</v>
      </c>
      <c r="AS108" s="51">
        <f t="shared" si="144"/>
        <v>0</v>
      </c>
      <c r="AT108" s="51">
        <f t="shared" si="144"/>
        <v>2000</v>
      </c>
      <c r="AU108" s="51">
        <f t="shared" si="144"/>
        <v>11100</v>
      </c>
      <c r="AV108" s="51">
        <f t="shared" si="144"/>
        <v>0</v>
      </c>
      <c r="AW108" s="51">
        <f t="shared" si="144"/>
        <v>11100</v>
      </c>
      <c r="AX108" s="51">
        <f t="shared" si="144"/>
        <v>0</v>
      </c>
      <c r="AY108" s="51">
        <f t="shared" si="144"/>
        <v>0</v>
      </c>
      <c r="AZ108" s="51">
        <f t="shared" si="144"/>
        <v>13500</v>
      </c>
      <c r="BA108" s="51">
        <f t="shared" si="144"/>
        <v>0</v>
      </c>
      <c r="BB108" s="51">
        <f t="shared" si="144"/>
        <v>11100</v>
      </c>
      <c r="BC108" s="51">
        <f t="shared" si="144"/>
        <v>11100</v>
      </c>
      <c r="BD108" s="51">
        <f t="shared" si="144"/>
        <v>11100</v>
      </c>
      <c r="BE108" s="51">
        <f t="shared" si="144"/>
        <v>19900</v>
      </c>
      <c r="BF108" s="51">
        <f t="shared" si="144"/>
        <v>13300</v>
      </c>
      <c r="BG108" s="51">
        <f t="shared" si="144"/>
        <v>11100</v>
      </c>
      <c r="BH108" s="51">
        <f t="shared" si="144"/>
        <v>0</v>
      </c>
      <c r="BI108" s="51">
        <f t="shared" si="144"/>
        <v>11100</v>
      </c>
      <c r="BJ108" s="51">
        <f t="shared" si="144"/>
        <v>0</v>
      </c>
      <c r="BK108" s="51">
        <f t="shared" si="144"/>
        <v>13300</v>
      </c>
      <c r="BL108" s="51">
        <f t="shared" si="144"/>
        <v>2000</v>
      </c>
      <c r="BM108" s="51">
        <f t="shared" si="144"/>
        <v>11100</v>
      </c>
      <c r="BN108" s="51">
        <f t="shared" si="144"/>
        <v>19900</v>
      </c>
      <c r="BO108" s="51">
        <f t="shared" si="144"/>
        <v>19900</v>
      </c>
      <c r="BP108" s="51">
        <f t="shared" si="144"/>
        <v>11100</v>
      </c>
      <c r="BQ108" s="51">
        <f t="shared" si="144"/>
        <v>11100</v>
      </c>
      <c r="BR108" s="51">
        <f t="shared" si="144"/>
        <v>0</v>
      </c>
      <c r="BS108" s="51">
        <f t="shared" si="144"/>
        <v>13500</v>
      </c>
      <c r="BT108" s="51">
        <f t="shared" si="144"/>
        <v>11100</v>
      </c>
      <c r="BU108" s="51">
        <f t="shared" ref="BU108:EG108" si="145">SUM(BU100+BU101+BU102+BU103+BU104)</f>
        <v>0</v>
      </c>
      <c r="BV108" s="51">
        <f t="shared" si="145"/>
        <v>19900</v>
      </c>
      <c r="BW108" s="51">
        <f t="shared" si="145"/>
        <v>19900</v>
      </c>
      <c r="BX108" s="51">
        <f t="shared" si="145"/>
        <v>2000</v>
      </c>
      <c r="BY108" s="51">
        <f t="shared" si="145"/>
        <v>2000</v>
      </c>
      <c r="BZ108" s="51">
        <f t="shared" si="145"/>
        <v>19900</v>
      </c>
      <c r="CA108" s="51">
        <f t="shared" si="145"/>
        <v>0</v>
      </c>
      <c r="CB108" s="51">
        <f t="shared" si="145"/>
        <v>11100</v>
      </c>
      <c r="CC108" s="51">
        <f t="shared" si="145"/>
        <v>2000</v>
      </c>
      <c r="CD108" s="51">
        <f t="shared" si="145"/>
        <v>0</v>
      </c>
      <c r="CE108" s="51">
        <f t="shared" si="145"/>
        <v>2000</v>
      </c>
      <c r="CF108" s="51">
        <f t="shared" si="145"/>
        <v>2000</v>
      </c>
      <c r="CG108" s="51">
        <f t="shared" si="145"/>
        <v>2000</v>
      </c>
      <c r="CH108" s="51">
        <f t="shared" si="145"/>
        <v>13300</v>
      </c>
      <c r="CI108" s="51">
        <f t="shared" si="145"/>
        <v>13300</v>
      </c>
      <c r="CJ108" s="51">
        <f t="shared" si="145"/>
        <v>11100</v>
      </c>
      <c r="CK108" s="51">
        <f t="shared" si="145"/>
        <v>0</v>
      </c>
      <c r="CL108" s="51">
        <f t="shared" si="145"/>
        <v>19900</v>
      </c>
      <c r="CM108" s="51">
        <f t="shared" si="145"/>
        <v>19900</v>
      </c>
      <c r="CN108" s="51">
        <f t="shared" si="145"/>
        <v>13300</v>
      </c>
      <c r="CO108" s="51">
        <f t="shared" si="145"/>
        <v>11100</v>
      </c>
      <c r="CP108" s="51">
        <f t="shared" si="145"/>
        <v>11100</v>
      </c>
      <c r="CQ108" s="51">
        <f t="shared" si="145"/>
        <v>0</v>
      </c>
      <c r="CR108" s="51">
        <f t="shared" si="145"/>
        <v>0</v>
      </c>
      <c r="CS108" s="51"/>
      <c r="CT108" s="51">
        <f t="shared" si="145"/>
        <v>0</v>
      </c>
      <c r="CU108" s="51">
        <f t="shared" si="145"/>
        <v>0</v>
      </c>
      <c r="CV108" s="51">
        <f t="shared" si="145"/>
        <v>0</v>
      </c>
      <c r="CW108" s="51">
        <f t="shared" si="145"/>
        <v>0</v>
      </c>
      <c r="CX108" s="51">
        <f t="shared" si="145"/>
        <v>0</v>
      </c>
      <c r="CY108" s="51">
        <f t="shared" si="145"/>
        <v>0</v>
      </c>
      <c r="CZ108" s="51">
        <f t="shared" si="145"/>
        <v>0</v>
      </c>
      <c r="DA108" s="51">
        <f t="shared" si="145"/>
        <v>0</v>
      </c>
      <c r="DB108" s="50">
        <f t="shared" si="145"/>
        <v>0</v>
      </c>
      <c r="DC108" s="50">
        <f t="shared" si="145"/>
        <v>0</v>
      </c>
      <c r="DD108" s="50">
        <f t="shared" si="145"/>
        <v>0</v>
      </c>
      <c r="DE108" s="50">
        <f t="shared" si="145"/>
        <v>0</v>
      </c>
      <c r="DF108" s="50">
        <f t="shared" si="145"/>
        <v>0</v>
      </c>
      <c r="DG108" s="50">
        <f t="shared" si="145"/>
        <v>0</v>
      </c>
      <c r="DH108" s="50">
        <f t="shared" si="145"/>
        <v>0</v>
      </c>
      <c r="DI108" s="50">
        <f t="shared" si="145"/>
        <v>0</v>
      </c>
      <c r="DJ108" s="50">
        <f t="shared" si="145"/>
        <v>0</v>
      </c>
      <c r="DK108" s="50">
        <f t="shared" si="145"/>
        <v>0</v>
      </c>
      <c r="DL108" s="50">
        <f t="shared" si="145"/>
        <v>0</v>
      </c>
      <c r="DM108" s="50">
        <f t="shared" si="145"/>
        <v>0</v>
      </c>
      <c r="DN108" s="50">
        <f t="shared" si="145"/>
        <v>0</v>
      </c>
      <c r="DO108" s="50">
        <f t="shared" si="145"/>
        <v>0</v>
      </c>
      <c r="DP108" s="50">
        <f t="shared" si="145"/>
        <v>0</v>
      </c>
      <c r="DQ108" s="50">
        <f t="shared" si="145"/>
        <v>0</v>
      </c>
      <c r="DR108" s="50">
        <f t="shared" si="145"/>
        <v>0</v>
      </c>
      <c r="DS108" s="50">
        <f t="shared" si="145"/>
        <v>0</v>
      </c>
      <c r="DT108" s="50">
        <f t="shared" si="145"/>
        <v>0</v>
      </c>
      <c r="DU108" s="50">
        <f t="shared" si="145"/>
        <v>0</v>
      </c>
      <c r="DV108" s="50">
        <f t="shared" si="145"/>
        <v>0</v>
      </c>
      <c r="DW108" s="50">
        <f t="shared" si="145"/>
        <v>0</v>
      </c>
      <c r="DX108" s="50">
        <f t="shared" si="145"/>
        <v>0</v>
      </c>
      <c r="DY108" s="50">
        <f t="shared" si="145"/>
        <v>0</v>
      </c>
      <c r="DZ108" s="50">
        <f t="shared" si="145"/>
        <v>0</v>
      </c>
      <c r="EA108" s="50">
        <f t="shared" si="145"/>
        <v>0</v>
      </c>
      <c r="EB108" s="50">
        <f t="shared" si="145"/>
        <v>0</v>
      </c>
      <c r="EC108" s="50">
        <f t="shared" si="145"/>
        <v>0</v>
      </c>
      <c r="ED108" s="50">
        <f t="shared" si="145"/>
        <v>0</v>
      </c>
      <c r="EE108" s="50">
        <f t="shared" si="145"/>
        <v>0</v>
      </c>
      <c r="EF108" s="50">
        <f t="shared" si="145"/>
        <v>0</v>
      </c>
      <c r="EG108" s="50">
        <f t="shared" si="145"/>
        <v>0</v>
      </c>
      <c r="EH108" s="50">
        <f t="shared" ref="EH108:FH108" si="146">SUM(EH100+EH101+EH102+EH103+EH104)</f>
        <v>0</v>
      </c>
      <c r="EI108" s="50">
        <f t="shared" si="146"/>
        <v>0</v>
      </c>
      <c r="EJ108" s="50">
        <f t="shared" si="146"/>
        <v>0</v>
      </c>
      <c r="EK108" s="50">
        <f t="shared" si="146"/>
        <v>0</v>
      </c>
      <c r="EL108" s="50">
        <f t="shared" si="146"/>
        <v>0</v>
      </c>
      <c r="EM108" s="50">
        <f t="shared" si="146"/>
        <v>0</v>
      </c>
      <c r="EN108" s="50">
        <f t="shared" si="146"/>
        <v>0</v>
      </c>
      <c r="EO108" s="50">
        <f t="shared" si="146"/>
        <v>0</v>
      </c>
      <c r="EP108" s="50">
        <f t="shared" si="146"/>
        <v>0</v>
      </c>
      <c r="EQ108" s="50">
        <f t="shared" si="146"/>
        <v>0</v>
      </c>
      <c r="ER108" s="50">
        <f t="shared" si="146"/>
        <v>0</v>
      </c>
      <c r="ES108" s="50">
        <f t="shared" si="146"/>
        <v>0</v>
      </c>
      <c r="ET108" s="50">
        <f t="shared" si="146"/>
        <v>0</v>
      </c>
      <c r="EU108" s="50">
        <f t="shared" si="146"/>
        <v>0</v>
      </c>
      <c r="EV108" s="50">
        <f t="shared" si="146"/>
        <v>0</v>
      </c>
      <c r="EW108" s="50">
        <f t="shared" si="146"/>
        <v>0</v>
      </c>
      <c r="EX108" s="50">
        <f t="shared" si="146"/>
        <v>0</v>
      </c>
      <c r="EY108" s="50">
        <f t="shared" si="146"/>
        <v>0</v>
      </c>
      <c r="EZ108" s="50">
        <f t="shared" si="146"/>
        <v>0</v>
      </c>
      <c r="FA108" s="50">
        <f t="shared" si="146"/>
        <v>0</v>
      </c>
      <c r="FB108" s="50">
        <f t="shared" si="146"/>
        <v>0</v>
      </c>
      <c r="FC108" s="50">
        <f t="shared" si="146"/>
        <v>0</v>
      </c>
      <c r="FD108" s="50">
        <f t="shared" si="146"/>
        <v>0</v>
      </c>
      <c r="FE108" s="50">
        <f t="shared" si="146"/>
        <v>0</v>
      </c>
      <c r="FF108" s="50">
        <f t="shared" si="146"/>
        <v>0</v>
      </c>
      <c r="FG108" s="50">
        <f t="shared" si="146"/>
        <v>0</v>
      </c>
      <c r="FH108" s="50">
        <f t="shared" si="146"/>
        <v>0</v>
      </c>
    </row>
    <row r="109" spans="1:164" s="54" customFormat="1" x14ac:dyDescent="0.85">
      <c r="A109" s="188" t="s">
        <v>324</v>
      </c>
      <c r="B109" s="52"/>
      <c r="C109" s="52"/>
      <c r="D109" s="52"/>
      <c r="E109" s="52"/>
      <c r="F109" s="52"/>
      <c r="G109" s="52"/>
      <c r="H109" s="53">
        <f>SUM(I109:FH109)</f>
        <v>669000</v>
      </c>
      <c r="I109" s="53">
        <f t="shared" ref="I109:BT109" si="147">SUM(I97+I98+I99)</f>
        <v>12400</v>
      </c>
      <c r="J109" s="52">
        <f t="shared" si="147"/>
        <v>0</v>
      </c>
      <c r="K109" s="52">
        <f t="shared" si="147"/>
        <v>0</v>
      </c>
      <c r="L109" s="52">
        <f t="shared" si="147"/>
        <v>0</v>
      </c>
      <c r="M109" s="52">
        <f t="shared" si="147"/>
        <v>0</v>
      </c>
      <c r="N109" s="52">
        <f t="shared" si="147"/>
        <v>0</v>
      </c>
      <c r="O109" s="52">
        <f t="shared" si="147"/>
        <v>31000</v>
      </c>
      <c r="P109" s="52">
        <f t="shared" si="147"/>
        <v>31000</v>
      </c>
      <c r="Q109" s="52">
        <f t="shared" si="147"/>
        <v>0</v>
      </c>
      <c r="R109" s="52">
        <f t="shared" si="147"/>
        <v>0</v>
      </c>
      <c r="S109" s="52">
        <f t="shared" si="147"/>
        <v>11800</v>
      </c>
      <c r="T109" s="52">
        <f t="shared" si="147"/>
        <v>0</v>
      </c>
      <c r="U109" s="52">
        <f t="shared" si="147"/>
        <v>0</v>
      </c>
      <c r="V109" s="52">
        <f t="shared" si="147"/>
        <v>0</v>
      </c>
      <c r="W109" s="52">
        <f t="shared" si="147"/>
        <v>0</v>
      </c>
      <c r="X109" s="52">
        <f t="shared" si="147"/>
        <v>0</v>
      </c>
      <c r="Y109" s="52">
        <f t="shared" si="147"/>
        <v>0</v>
      </c>
      <c r="Z109" s="52">
        <f t="shared" si="147"/>
        <v>0</v>
      </c>
      <c r="AA109" s="52">
        <f t="shared" si="147"/>
        <v>0</v>
      </c>
      <c r="AB109" s="52">
        <f t="shared" si="147"/>
        <v>0</v>
      </c>
      <c r="AC109" s="52">
        <f t="shared" si="147"/>
        <v>12400</v>
      </c>
      <c r="AD109" s="52">
        <f t="shared" si="147"/>
        <v>0</v>
      </c>
      <c r="AE109" s="52">
        <f t="shared" si="147"/>
        <v>31000</v>
      </c>
      <c r="AF109" s="52">
        <f t="shared" si="147"/>
        <v>31000</v>
      </c>
      <c r="AG109" s="52">
        <f t="shared" si="147"/>
        <v>0</v>
      </c>
      <c r="AH109" s="52">
        <f t="shared" si="147"/>
        <v>31000</v>
      </c>
      <c r="AI109" s="52">
        <f t="shared" si="147"/>
        <v>31000</v>
      </c>
      <c r="AJ109" s="52">
        <f t="shared" si="147"/>
        <v>31000</v>
      </c>
      <c r="AK109" s="52">
        <f t="shared" si="147"/>
        <v>0</v>
      </c>
      <c r="AL109" s="52">
        <f t="shared" si="147"/>
        <v>12400</v>
      </c>
      <c r="AM109" s="52">
        <f t="shared" si="147"/>
        <v>31000</v>
      </c>
      <c r="AN109" s="52">
        <f t="shared" si="147"/>
        <v>31000</v>
      </c>
      <c r="AO109" s="52">
        <f t="shared" si="147"/>
        <v>31000</v>
      </c>
      <c r="AP109" s="52">
        <f t="shared" si="147"/>
        <v>31000</v>
      </c>
      <c r="AQ109" s="52">
        <f t="shared" si="147"/>
        <v>0</v>
      </c>
      <c r="AR109" s="52">
        <f t="shared" si="147"/>
        <v>0</v>
      </c>
      <c r="AS109" s="52">
        <f t="shared" si="147"/>
        <v>31000</v>
      </c>
      <c r="AT109" s="52">
        <f t="shared" si="147"/>
        <v>0</v>
      </c>
      <c r="AU109" s="52">
        <f t="shared" si="147"/>
        <v>0</v>
      </c>
      <c r="AV109" s="52">
        <f t="shared" si="147"/>
        <v>31000</v>
      </c>
      <c r="AW109" s="52">
        <f t="shared" si="147"/>
        <v>0</v>
      </c>
      <c r="AX109" s="52">
        <f t="shared" si="147"/>
        <v>31000</v>
      </c>
      <c r="AY109" s="52">
        <f t="shared" si="147"/>
        <v>12400</v>
      </c>
      <c r="AZ109" s="52">
        <f t="shared" si="147"/>
        <v>0</v>
      </c>
      <c r="BA109" s="52">
        <f t="shared" si="147"/>
        <v>31000</v>
      </c>
      <c r="BB109" s="52">
        <f t="shared" si="147"/>
        <v>0</v>
      </c>
      <c r="BC109" s="52">
        <f t="shared" si="147"/>
        <v>0</v>
      </c>
      <c r="BD109" s="52">
        <f t="shared" si="147"/>
        <v>0</v>
      </c>
      <c r="BE109" s="52">
        <f t="shared" si="147"/>
        <v>0</v>
      </c>
      <c r="BF109" s="52">
        <f t="shared" si="147"/>
        <v>0</v>
      </c>
      <c r="BG109" s="52">
        <f t="shared" si="147"/>
        <v>0</v>
      </c>
      <c r="BH109" s="52">
        <f t="shared" si="147"/>
        <v>12400</v>
      </c>
      <c r="BI109" s="52">
        <f t="shared" si="147"/>
        <v>0</v>
      </c>
      <c r="BJ109" s="52">
        <f t="shared" si="147"/>
        <v>31000</v>
      </c>
      <c r="BK109" s="52">
        <f t="shared" si="147"/>
        <v>0</v>
      </c>
      <c r="BL109" s="52">
        <f t="shared" si="147"/>
        <v>0</v>
      </c>
      <c r="BM109" s="52">
        <f t="shared" si="147"/>
        <v>0</v>
      </c>
      <c r="BN109" s="52">
        <f t="shared" si="147"/>
        <v>0</v>
      </c>
      <c r="BO109" s="52">
        <f t="shared" si="147"/>
        <v>0</v>
      </c>
      <c r="BP109" s="52">
        <f t="shared" si="147"/>
        <v>0</v>
      </c>
      <c r="BQ109" s="52">
        <f t="shared" si="147"/>
        <v>0</v>
      </c>
      <c r="BR109" s="52">
        <f t="shared" si="147"/>
        <v>12400</v>
      </c>
      <c r="BS109" s="52">
        <f t="shared" si="147"/>
        <v>0</v>
      </c>
      <c r="BT109" s="52">
        <f t="shared" si="147"/>
        <v>0</v>
      </c>
      <c r="BU109" s="52">
        <f t="shared" ref="BU109:EG109" si="148">SUM(BU97+BU98+BU99)</f>
        <v>31000</v>
      </c>
      <c r="BV109" s="52">
        <f t="shared" si="148"/>
        <v>0</v>
      </c>
      <c r="BW109" s="52">
        <f t="shared" si="148"/>
        <v>0</v>
      </c>
      <c r="BX109" s="52">
        <f t="shared" si="148"/>
        <v>0</v>
      </c>
      <c r="BY109" s="52">
        <f t="shared" si="148"/>
        <v>0</v>
      </c>
      <c r="BZ109" s="52">
        <f t="shared" si="148"/>
        <v>0</v>
      </c>
      <c r="CA109" s="52">
        <f t="shared" si="148"/>
        <v>12400</v>
      </c>
      <c r="CB109" s="52">
        <f t="shared" si="148"/>
        <v>0</v>
      </c>
      <c r="CC109" s="52">
        <f t="shared" si="148"/>
        <v>0</v>
      </c>
      <c r="CD109" s="52">
        <f t="shared" si="148"/>
        <v>31000</v>
      </c>
      <c r="CE109" s="52">
        <f t="shared" si="148"/>
        <v>0</v>
      </c>
      <c r="CF109" s="52">
        <f t="shared" si="148"/>
        <v>0</v>
      </c>
      <c r="CG109" s="52">
        <f t="shared" si="148"/>
        <v>0</v>
      </c>
      <c r="CH109" s="52">
        <f t="shared" si="148"/>
        <v>0</v>
      </c>
      <c r="CI109" s="52">
        <f t="shared" si="148"/>
        <v>0</v>
      </c>
      <c r="CJ109" s="52">
        <f t="shared" si="148"/>
        <v>0</v>
      </c>
      <c r="CK109" s="52">
        <f t="shared" si="148"/>
        <v>12400</v>
      </c>
      <c r="CL109" s="52">
        <f t="shared" si="148"/>
        <v>0</v>
      </c>
      <c r="CM109" s="52">
        <f t="shared" si="148"/>
        <v>0</v>
      </c>
      <c r="CN109" s="52">
        <f t="shared" si="148"/>
        <v>0</v>
      </c>
      <c r="CO109" s="52">
        <f t="shared" si="148"/>
        <v>0</v>
      </c>
      <c r="CP109" s="52">
        <f t="shared" si="148"/>
        <v>0</v>
      </c>
      <c r="CQ109" s="52">
        <f t="shared" si="148"/>
        <v>0</v>
      </c>
      <c r="CR109" s="52">
        <f t="shared" si="148"/>
        <v>0</v>
      </c>
      <c r="CS109" s="52"/>
      <c r="CT109" s="52">
        <f t="shared" si="148"/>
        <v>0</v>
      </c>
      <c r="CU109" s="52">
        <f t="shared" si="148"/>
        <v>0</v>
      </c>
      <c r="CV109" s="52">
        <f t="shared" si="148"/>
        <v>0</v>
      </c>
      <c r="CW109" s="52">
        <f t="shared" si="148"/>
        <v>0</v>
      </c>
      <c r="CX109" s="52">
        <f t="shared" si="148"/>
        <v>0</v>
      </c>
      <c r="CY109" s="52">
        <f t="shared" si="148"/>
        <v>0</v>
      </c>
      <c r="CZ109" s="52">
        <f t="shared" si="148"/>
        <v>0</v>
      </c>
      <c r="DA109" s="52">
        <f t="shared" si="148"/>
        <v>0</v>
      </c>
      <c r="DB109" s="52">
        <f t="shared" si="148"/>
        <v>0</v>
      </c>
      <c r="DC109" s="52">
        <f t="shared" si="148"/>
        <v>0</v>
      </c>
      <c r="DD109" s="52">
        <f t="shared" si="148"/>
        <v>0</v>
      </c>
      <c r="DE109" s="52">
        <f t="shared" si="148"/>
        <v>0</v>
      </c>
      <c r="DF109" s="52">
        <f t="shared" si="148"/>
        <v>0</v>
      </c>
      <c r="DG109" s="52">
        <f t="shared" si="148"/>
        <v>0</v>
      </c>
      <c r="DH109" s="52">
        <f t="shared" si="148"/>
        <v>0</v>
      </c>
      <c r="DI109" s="52">
        <f t="shared" si="148"/>
        <v>0</v>
      </c>
      <c r="DJ109" s="52">
        <f t="shared" si="148"/>
        <v>0</v>
      </c>
      <c r="DK109" s="52">
        <f t="shared" si="148"/>
        <v>0</v>
      </c>
      <c r="DL109" s="52">
        <f t="shared" si="148"/>
        <v>0</v>
      </c>
      <c r="DM109" s="52">
        <f t="shared" si="148"/>
        <v>0</v>
      </c>
      <c r="DN109" s="52">
        <f t="shared" si="148"/>
        <v>0</v>
      </c>
      <c r="DO109" s="52">
        <f t="shared" si="148"/>
        <v>0</v>
      </c>
      <c r="DP109" s="52">
        <f t="shared" si="148"/>
        <v>0</v>
      </c>
      <c r="DQ109" s="52">
        <f t="shared" si="148"/>
        <v>0</v>
      </c>
      <c r="DR109" s="52">
        <f t="shared" si="148"/>
        <v>0</v>
      </c>
      <c r="DS109" s="52">
        <f t="shared" si="148"/>
        <v>0</v>
      </c>
      <c r="DT109" s="52">
        <f t="shared" si="148"/>
        <v>0</v>
      </c>
      <c r="DU109" s="52">
        <f t="shared" si="148"/>
        <v>0</v>
      </c>
      <c r="DV109" s="52">
        <f t="shared" si="148"/>
        <v>0</v>
      </c>
      <c r="DW109" s="52">
        <f t="shared" si="148"/>
        <v>0</v>
      </c>
      <c r="DX109" s="52">
        <f t="shared" si="148"/>
        <v>0</v>
      </c>
      <c r="DY109" s="52">
        <f t="shared" si="148"/>
        <v>0</v>
      </c>
      <c r="DZ109" s="52">
        <f t="shared" si="148"/>
        <v>0</v>
      </c>
      <c r="EA109" s="52">
        <f t="shared" si="148"/>
        <v>0</v>
      </c>
      <c r="EB109" s="52">
        <f t="shared" si="148"/>
        <v>0</v>
      </c>
      <c r="EC109" s="52">
        <f t="shared" si="148"/>
        <v>0</v>
      </c>
      <c r="ED109" s="52">
        <f t="shared" si="148"/>
        <v>0</v>
      </c>
      <c r="EE109" s="52">
        <f t="shared" si="148"/>
        <v>0</v>
      </c>
      <c r="EF109" s="52">
        <f t="shared" si="148"/>
        <v>0</v>
      </c>
      <c r="EG109" s="52">
        <f t="shared" si="148"/>
        <v>0</v>
      </c>
      <c r="EH109" s="52">
        <f t="shared" ref="EH109:FH109" si="149">SUM(EH97+EH98+EH99)</f>
        <v>0</v>
      </c>
      <c r="EI109" s="52">
        <f t="shared" si="149"/>
        <v>0</v>
      </c>
      <c r="EJ109" s="52">
        <f t="shared" si="149"/>
        <v>0</v>
      </c>
      <c r="EK109" s="52">
        <f t="shared" si="149"/>
        <v>0</v>
      </c>
      <c r="EL109" s="52">
        <f t="shared" si="149"/>
        <v>0</v>
      </c>
      <c r="EM109" s="52">
        <f t="shared" si="149"/>
        <v>0</v>
      </c>
      <c r="EN109" s="52">
        <f t="shared" si="149"/>
        <v>0</v>
      </c>
      <c r="EO109" s="52">
        <f t="shared" si="149"/>
        <v>0</v>
      </c>
      <c r="EP109" s="52">
        <f t="shared" si="149"/>
        <v>0</v>
      </c>
      <c r="EQ109" s="52">
        <f t="shared" si="149"/>
        <v>0</v>
      </c>
      <c r="ER109" s="52">
        <f t="shared" si="149"/>
        <v>0</v>
      </c>
      <c r="ES109" s="52">
        <f t="shared" si="149"/>
        <v>0</v>
      </c>
      <c r="ET109" s="52">
        <f t="shared" si="149"/>
        <v>0</v>
      </c>
      <c r="EU109" s="52">
        <f t="shared" si="149"/>
        <v>0</v>
      </c>
      <c r="EV109" s="52">
        <f t="shared" si="149"/>
        <v>0</v>
      </c>
      <c r="EW109" s="52">
        <f t="shared" si="149"/>
        <v>0</v>
      </c>
      <c r="EX109" s="52">
        <f t="shared" si="149"/>
        <v>0</v>
      </c>
      <c r="EY109" s="52">
        <f t="shared" si="149"/>
        <v>0</v>
      </c>
      <c r="EZ109" s="52">
        <f t="shared" si="149"/>
        <v>0</v>
      </c>
      <c r="FA109" s="52">
        <f t="shared" si="149"/>
        <v>0</v>
      </c>
      <c r="FB109" s="52">
        <f t="shared" si="149"/>
        <v>0</v>
      </c>
      <c r="FC109" s="52">
        <f t="shared" si="149"/>
        <v>0</v>
      </c>
      <c r="FD109" s="52">
        <f t="shared" si="149"/>
        <v>0</v>
      </c>
      <c r="FE109" s="52">
        <f t="shared" si="149"/>
        <v>0</v>
      </c>
      <c r="FF109" s="52">
        <f t="shared" si="149"/>
        <v>0</v>
      </c>
      <c r="FG109" s="52">
        <f t="shared" si="149"/>
        <v>0</v>
      </c>
      <c r="FH109" s="52">
        <f t="shared" si="149"/>
        <v>0</v>
      </c>
    </row>
    <row r="110" spans="1:164" s="57" customFormat="1" x14ac:dyDescent="0.85">
      <c r="A110" s="55" t="s">
        <v>206</v>
      </c>
      <c r="B110" s="55"/>
      <c r="C110" s="55"/>
      <c r="D110" s="55"/>
      <c r="E110" s="55"/>
      <c r="F110" s="55"/>
      <c r="G110" s="55"/>
      <c r="H110" s="56">
        <f>SUM(I110:FH110)</f>
        <v>5295900</v>
      </c>
      <c r="I110" s="56">
        <f t="shared" ref="I110:BT110" si="150">SUM(I106)</f>
        <v>269500</v>
      </c>
      <c r="J110" s="55">
        <f t="shared" si="150"/>
        <v>0</v>
      </c>
      <c r="K110" s="55">
        <f t="shared" si="150"/>
        <v>0</v>
      </c>
      <c r="L110" s="55">
        <f t="shared" si="150"/>
        <v>0</v>
      </c>
      <c r="M110" s="55">
        <f t="shared" si="150"/>
        <v>0</v>
      </c>
      <c r="N110" s="55">
        <f t="shared" si="150"/>
        <v>0</v>
      </c>
      <c r="O110" s="55">
        <f t="shared" si="150"/>
        <v>0</v>
      </c>
      <c r="P110" s="55">
        <f t="shared" si="150"/>
        <v>0</v>
      </c>
      <c r="Q110" s="55">
        <f t="shared" si="150"/>
        <v>0</v>
      </c>
      <c r="R110" s="55">
        <f t="shared" si="150"/>
        <v>0</v>
      </c>
      <c r="S110" s="55">
        <f t="shared" si="150"/>
        <v>114800</v>
      </c>
      <c r="T110" s="55">
        <f t="shared" si="150"/>
        <v>0</v>
      </c>
      <c r="U110" s="55">
        <f t="shared" si="150"/>
        <v>0</v>
      </c>
      <c r="V110" s="55">
        <f t="shared" si="150"/>
        <v>0</v>
      </c>
      <c r="W110" s="55">
        <f t="shared" si="150"/>
        <v>0</v>
      </c>
      <c r="X110" s="55">
        <f t="shared" si="150"/>
        <v>0</v>
      </c>
      <c r="Y110" s="55">
        <f t="shared" si="150"/>
        <v>0</v>
      </c>
      <c r="Z110" s="55">
        <f t="shared" si="150"/>
        <v>0</v>
      </c>
      <c r="AA110" s="55">
        <f t="shared" si="150"/>
        <v>0</v>
      </c>
      <c r="AB110" s="55">
        <f t="shared" si="150"/>
        <v>0</v>
      </c>
      <c r="AC110" s="55">
        <f t="shared" si="150"/>
        <v>1880200</v>
      </c>
      <c r="AD110" s="55">
        <f t="shared" si="150"/>
        <v>0</v>
      </c>
      <c r="AE110" s="55">
        <f t="shared" si="150"/>
        <v>0</v>
      </c>
      <c r="AF110" s="55">
        <f t="shared" si="150"/>
        <v>0</v>
      </c>
      <c r="AG110" s="55">
        <f t="shared" si="150"/>
        <v>0</v>
      </c>
      <c r="AH110" s="55">
        <f t="shared" si="150"/>
        <v>0</v>
      </c>
      <c r="AI110" s="55">
        <f t="shared" si="150"/>
        <v>0</v>
      </c>
      <c r="AJ110" s="55">
        <f t="shared" si="150"/>
        <v>0</v>
      </c>
      <c r="AK110" s="55">
        <f t="shared" si="150"/>
        <v>0</v>
      </c>
      <c r="AL110" s="55">
        <f t="shared" si="150"/>
        <v>1136700</v>
      </c>
      <c r="AM110" s="55">
        <f t="shared" si="150"/>
        <v>0</v>
      </c>
      <c r="AN110" s="55">
        <f t="shared" si="150"/>
        <v>0</v>
      </c>
      <c r="AO110" s="55">
        <f t="shared" si="150"/>
        <v>0</v>
      </c>
      <c r="AP110" s="55">
        <f t="shared" si="150"/>
        <v>0</v>
      </c>
      <c r="AQ110" s="55">
        <f t="shared" si="150"/>
        <v>0</v>
      </c>
      <c r="AR110" s="55">
        <f t="shared" si="150"/>
        <v>0</v>
      </c>
      <c r="AS110" s="55">
        <f t="shared" si="150"/>
        <v>0</v>
      </c>
      <c r="AT110" s="55">
        <f t="shared" si="150"/>
        <v>0</v>
      </c>
      <c r="AU110" s="55">
        <f t="shared" si="150"/>
        <v>0</v>
      </c>
      <c r="AV110" s="55">
        <f t="shared" si="150"/>
        <v>0</v>
      </c>
      <c r="AW110" s="55">
        <f t="shared" si="150"/>
        <v>0</v>
      </c>
      <c r="AX110" s="55">
        <f t="shared" si="150"/>
        <v>0</v>
      </c>
      <c r="AY110" s="55">
        <f t="shared" si="150"/>
        <v>470000</v>
      </c>
      <c r="AZ110" s="55">
        <f t="shared" si="150"/>
        <v>0</v>
      </c>
      <c r="BA110" s="55">
        <f t="shared" si="150"/>
        <v>0</v>
      </c>
      <c r="BB110" s="55">
        <f t="shared" si="150"/>
        <v>0</v>
      </c>
      <c r="BC110" s="55">
        <f t="shared" si="150"/>
        <v>0</v>
      </c>
      <c r="BD110" s="55">
        <f t="shared" si="150"/>
        <v>0</v>
      </c>
      <c r="BE110" s="55">
        <f t="shared" si="150"/>
        <v>0</v>
      </c>
      <c r="BF110" s="55">
        <f t="shared" si="150"/>
        <v>0</v>
      </c>
      <c r="BG110" s="55">
        <f t="shared" si="150"/>
        <v>0</v>
      </c>
      <c r="BH110" s="55">
        <f t="shared" si="150"/>
        <v>432200</v>
      </c>
      <c r="BI110" s="55">
        <f t="shared" si="150"/>
        <v>0</v>
      </c>
      <c r="BJ110" s="55">
        <f t="shared" si="150"/>
        <v>0</v>
      </c>
      <c r="BK110" s="55">
        <f t="shared" si="150"/>
        <v>0</v>
      </c>
      <c r="BL110" s="55">
        <f t="shared" si="150"/>
        <v>0</v>
      </c>
      <c r="BM110" s="55">
        <f t="shared" si="150"/>
        <v>0</v>
      </c>
      <c r="BN110" s="55">
        <f t="shared" si="150"/>
        <v>0</v>
      </c>
      <c r="BO110" s="55">
        <f t="shared" si="150"/>
        <v>0</v>
      </c>
      <c r="BP110" s="55">
        <f t="shared" si="150"/>
        <v>0</v>
      </c>
      <c r="BQ110" s="55">
        <f t="shared" si="150"/>
        <v>0</v>
      </c>
      <c r="BR110" s="55">
        <f t="shared" si="150"/>
        <v>408400</v>
      </c>
      <c r="BS110" s="55">
        <f t="shared" si="150"/>
        <v>0</v>
      </c>
      <c r="BT110" s="55">
        <f t="shared" si="150"/>
        <v>0</v>
      </c>
      <c r="BU110" s="55">
        <f t="shared" ref="BU110:EG110" si="151">SUM(BU106)</f>
        <v>0</v>
      </c>
      <c r="BV110" s="55">
        <f t="shared" si="151"/>
        <v>0</v>
      </c>
      <c r="BW110" s="55">
        <f t="shared" si="151"/>
        <v>0</v>
      </c>
      <c r="BX110" s="55">
        <f t="shared" si="151"/>
        <v>0</v>
      </c>
      <c r="BY110" s="55">
        <f t="shared" si="151"/>
        <v>0</v>
      </c>
      <c r="BZ110" s="55">
        <f t="shared" si="151"/>
        <v>0</v>
      </c>
      <c r="CA110" s="55">
        <f t="shared" si="151"/>
        <v>305700</v>
      </c>
      <c r="CB110" s="55">
        <f t="shared" si="151"/>
        <v>0</v>
      </c>
      <c r="CC110" s="55">
        <f t="shared" si="151"/>
        <v>0</v>
      </c>
      <c r="CD110" s="55">
        <f t="shared" si="151"/>
        <v>0</v>
      </c>
      <c r="CE110" s="55">
        <f t="shared" si="151"/>
        <v>0</v>
      </c>
      <c r="CF110" s="55">
        <f t="shared" si="151"/>
        <v>0</v>
      </c>
      <c r="CG110" s="55">
        <f t="shared" si="151"/>
        <v>0</v>
      </c>
      <c r="CH110" s="55">
        <f t="shared" si="151"/>
        <v>0</v>
      </c>
      <c r="CI110" s="55">
        <f t="shared" si="151"/>
        <v>0</v>
      </c>
      <c r="CJ110" s="55">
        <f t="shared" si="151"/>
        <v>0</v>
      </c>
      <c r="CK110" s="55">
        <f t="shared" si="151"/>
        <v>278400</v>
      </c>
      <c r="CL110" s="55">
        <f t="shared" si="151"/>
        <v>0</v>
      </c>
      <c r="CM110" s="55">
        <f t="shared" si="151"/>
        <v>0</v>
      </c>
      <c r="CN110" s="55">
        <f t="shared" si="151"/>
        <v>0</v>
      </c>
      <c r="CO110" s="55">
        <f t="shared" si="151"/>
        <v>0</v>
      </c>
      <c r="CP110" s="55">
        <f t="shared" si="151"/>
        <v>0</v>
      </c>
      <c r="CQ110" s="55">
        <f t="shared" si="151"/>
        <v>0</v>
      </c>
      <c r="CR110" s="55">
        <f t="shared" si="151"/>
        <v>0</v>
      </c>
      <c r="CS110" s="55"/>
      <c r="CT110" s="55">
        <f t="shared" si="151"/>
        <v>0</v>
      </c>
      <c r="CU110" s="55">
        <f t="shared" si="151"/>
        <v>0</v>
      </c>
      <c r="CV110" s="55">
        <f t="shared" si="151"/>
        <v>0</v>
      </c>
      <c r="CW110" s="55">
        <f t="shared" si="151"/>
        <v>0</v>
      </c>
      <c r="CX110" s="55">
        <f t="shared" si="151"/>
        <v>0</v>
      </c>
      <c r="CY110" s="55">
        <f t="shared" si="151"/>
        <v>0</v>
      </c>
      <c r="CZ110" s="55">
        <f t="shared" si="151"/>
        <v>0</v>
      </c>
      <c r="DA110" s="55">
        <f t="shared" si="151"/>
        <v>0</v>
      </c>
      <c r="DB110" s="55">
        <f t="shared" si="151"/>
        <v>0</v>
      </c>
      <c r="DC110" s="55">
        <f t="shared" si="151"/>
        <v>0</v>
      </c>
      <c r="DD110" s="55">
        <f t="shared" si="151"/>
        <v>0</v>
      </c>
      <c r="DE110" s="55">
        <f t="shared" si="151"/>
        <v>0</v>
      </c>
      <c r="DF110" s="55">
        <f t="shared" si="151"/>
        <v>0</v>
      </c>
      <c r="DG110" s="55">
        <f t="shared" si="151"/>
        <v>0</v>
      </c>
      <c r="DH110" s="55">
        <f t="shared" si="151"/>
        <v>0</v>
      </c>
      <c r="DI110" s="55">
        <f t="shared" si="151"/>
        <v>0</v>
      </c>
      <c r="DJ110" s="55">
        <f t="shared" si="151"/>
        <v>0</v>
      </c>
      <c r="DK110" s="55">
        <f t="shared" si="151"/>
        <v>0</v>
      </c>
      <c r="DL110" s="55">
        <f t="shared" si="151"/>
        <v>0</v>
      </c>
      <c r="DM110" s="55">
        <f t="shared" si="151"/>
        <v>0</v>
      </c>
      <c r="DN110" s="55">
        <f t="shared" si="151"/>
        <v>0</v>
      </c>
      <c r="DO110" s="55">
        <f t="shared" si="151"/>
        <v>0</v>
      </c>
      <c r="DP110" s="55">
        <f t="shared" si="151"/>
        <v>0</v>
      </c>
      <c r="DQ110" s="55">
        <f t="shared" si="151"/>
        <v>0</v>
      </c>
      <c r="DR110" s="55">
        <f t="shared" si="151"/>
        <v>0</v>
      </c>
      <c r="DS110" s="55">
        <f t="shared" si="151"/>
        <v>0</v>
      </c>
      <c r="DT110" s="55">
        <f t="shared" si="151"/>
        <v>0</v>
      </c>
      <c r="DU110" s="55">
        <f t="shared" si="151"/>
        <v>0</v>
      </c>
      <c r="DV110" s="55">
        <f t="shared" si="151"/>
        <v>0</v>
      </c>
      <c r="DW110" s="55">
        <f t="shared" si="151"/>
        <v>0</v>
      </c>
      <c r="DX110" s="55">
        <f t="shared" si="151"/>
        <v>0</v>
      </c>
      <c r="DY110" s="55">
        <f t="shared" si="151"/>
        <v>0</v>
      </c>
      <c r="DZ110" s="55">
        <f t="shared" si="151"/>
        <v>0</v>
      </c>
      <c r="EA110" s="55">
        <f t="shared" si="151"/>
        <v>0</v>
      </c>
      <c r="EB110" s="55">
        <f t="shared" si="151"/>
        <v>0</v>
      </c>
      <c r="EC110" s="55">
        <f t="shared" si="151"/>
        <v>0</v>
      </c>
      <c r="ED110" s="55">
        <f t="shared" si="151"/>
        <v>0</v>
      </c>
      <c r="EE110" s="55">
        <f t="shared" si="151"/>
        <v>0</v>
      </c>
      <c r="EF110" s="55">
        <f t="shared" si="151"/>
        <v>0</v>
      </c>
      <c r="EG110" s="55">
        <f t="shared" si="151"/>
        <v>0</v>
      </c>
      <c r="EH110" s="55">
        <f t="shared" ref="EH110:FH110" si="152">SUM(EH106)</f>
        <v>0</v>
      </c>
      <c r="EI110" s="55">
        <f t="shared" si="152"/>
        <v>0</v>
      </c>
      <c r="EJ110" s="55">
        <f t="shared" si="152"/>
        <v>0</v>
      </c>
      <c r="EK110" s="55">
        <f t="shared" si="152"/>
        <v>0</v>
      </c>
      <c r="EL110" s="55">
        <f t="shared" si="152"/>
        <v>0</v>
      </c>
      <c r="EM110" s="55">
        <f t="shared" si="152"/>
        <v>0</v>
      </c>
      <c r="EN110" s="55">
        <f t="shared" si="152"/>
        <v>0</v>
      </c>
      <c r="EO110" s="55">
        <f t="shared" si="152"/>
        <v>0</v>
      </c>
      <c r="EP110" s="55">
        <f t="shared" si="152"/>
        <v>0</v>
      </c>
      <c r="EQ110" s="55">
        <f t="shared" si="152"/>
        <v>0</v>
      </c>
      <c r="ER110" s="55">
        <f t="shared" si="152"/>
        <v>0</v>
      </c>
      <c r="ES110" s="55">
        <f t="shared" si="152"/>
        <v>0</v>
      </c>
      <c r="ET110" s="55">
        <f t="shared" si="152"/>
        <v>0</v>
      </c>
      <c r="EU110" s="55">
        <f t="shared" si="152"/>
        <v>0</v>
      </c>
      <c r="EV110" s="55">
        <f t="shared" si="152"/>
        <v>0</v>
      </c>
      <c r="EW110" s="55">
        <f t="shared" si="152"/>
        <v>0</v>
      </c>
      <c r="EX110" s="55">
        <f t="shared" si="152"/>
        <v>0</v>
      </c>
      <c r="EY110" s="55">
        <f t="shared" si="152"/>
        <v>0</v>
      </c>
      <c r="EZ110" s="55">
        <f t="shared" si="152"/>
        <v>0</v>
      </c>
      <c r="FA110" s="55">
        <f t="shared" si="152"/>
        <v>0</v>
      </c>
      <c r="FB110" s="55">
        <f t="shared" si="152"/>
        <v>0</v>
      </c>
      <c r="FC110" s="55">
        <f t="shared" si="152"/>
        <v>0</v>
      </c>
      <c r="FD110" s="55">
        <f t="shared" si="152"/>
        <v>0</v>
      </c>
      <c r="FE110" s="55">
        <f t="shared" si="152"/>
        <v>0</v>
      </c>
      <c r="FF110" s="55">
        <f t="shared" si="152"/>
        <v>0</v>
      </c>
      <c r="FG110" s="55">
        <f t="shared" si="152"/>
        <v>0</v>
      </c>
      <c r="FH110" s="55">
        <f t="shared" si="152"/>
        <v>0</v>
      </c>
    </row>
    <row r="111" spans="1:164" s="19" customFormat="1" hidden="1" x14ac:dyDescent="0.85">
      <c r="A111" s="50" t="s">
        <v>208</v>
      </c>
      <c r="B111" s="50"/>
      <c r="C111" s="50"/>
      <c r="D111" s="50"/>
      <c r="E111" s="50"/>
      <c r="F111" s="50"/>
      <c r="G111" s="50"/>
      <c r="H111" s="51">
        <f>SUM(I111:FH111)</f>
        <v>0</v>
      </c>
      <c r="I111" s="51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50"/>
      <c r="CJ111" s="50"/>
      <c r="CK111" s="50"/>
      <c r="CL111" s="50"/>
      <c r="CM111" s="50"/>
      <c r="CN111" s="50"/>
      <c r="CO111" s="50"/>
      <c r="CP111" s="50"/>
      <c r="CQ111" s="50"/>
      <c r="CR111" s="50"/>
      <c r="CS111" s="50"/>
      <c r="CT111" s="50"/>
      <c r="CU111" s="50"/>
      <c r="CV111" s="50"/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50"/>
      <c r="DM111" s="50"/>
      <c r="DN111" s="50"/>
      <c r="DO111" s="50"/>
      <c r="DP111" s="50"/>
      <c r="DQ111" s="50"/>
      <c r="DR111" s="50"/>
      <c r="DS111" s="50"/>
      <c r="DT111" s="50"/>
      <c r="DU111" s="50"/>
      <c r="DV111" s="50"/>
      <c r="DW111" s="50"/>
      <c r="DX111" s="50"/>
      <c r="DY111" s="50"/>
      <c r="DZ111" s="50"/>
      <c r="EA111" s="50"/>
      <c r="EB111" s="50"/>
      <c r="EC111" s="50"/>
      <c r="ED111" s="50"/>
      <c r="EE111" s="50"/>
      <c r="EF111" s="50"/>
      <c r="EG111" s="50"/>
      <c r="EH111" s="50"/>
      <c r="EI111" s="50"/>
      <c r="EJ111" s="50"/>
      <c r="EK111" s="50"/>
      <c r="EL111" s="50"/>
      <c r="EM111" s="50"/>
      <c r="EN111" s="50"/>
      <c r="EO111" s="50"/>
      <c r="EP111" s="50"/>
      <c r="EQ111" s="50"/>
      <c r="ER111" s="50"/>
      <c r="ES111" s="50"/>
      <c r="ET111" s="50"/>
      <c r="EU111" s="50"/>
      <c r="EV111" s="50"/>
      <c r="EW111" s="50"/>
      <c r="EX111" s="50"/>
      <c r="EY111" s="50"/>
      <c r="EZ111" s="50"/>
      <c r="FA111" s="50"/>
      <c r="FB111" s="50"/>
      <c r="FC111" s="50"/>
      <c r="FD111" s="50"/>
      <c r="FE111" s="50"/>
      <c r="FF111" s="50"/>
      <c r="FG111" s="50"/>
      <c r="FH111" s="50"/>
    </row>
    <row r="112" spans="1:164" s="19" customFormat="1" x14ac:dyDescent="0.85">
      <c r="A112" s="48" t="s">
        <v>209</v>
      </c>
      <c r="B112" s="48"/>
      <c r="C112" s="48"/>
      <c r="D112" s="48"/>
      <c r="E112" s="48"/>
      <c r="F112" s="48"/>
      <c r="G112" s="48"/>
      <c r="H112" s="49">
        <f t="shared" ref="H112:BS112" si="153">SUM(H107:H111)</f>
        <v>6525500</v>
      </c>
      <c r="I112" s="49">
        <f t="shared" si="153"/>
        <v>281900</v>
      </c>
      <c r="J112" s="48">
        <f t="shared" si="153"/>
        <v>2000</v>
      </c>
      <c r="K112" s="48">
        <f t="shared" si="153"/>
        <v>2000</v>
      </c>
      <c r="L112" s="48">
        <f t="shared" si="153"/>
        <v>2000</v>
      </c>
      <c r="M112" s="48">
        <f t="shared" si="153"/>
        <v>2000</v>
      </c>
      <c r="N112" s="48">
        <f t="shared" si="153"/>
        <v>2000</v>
      </c>
      <c r="O112" s="48">
        <f t="shared" si="153"/>
        <v>31000</v>
      </c>
      <c r="P112" s="48">
        <f t="shared" si="153"/>
        <v>31000</v>
      </c>
      <c r="Q112" s="48">
        <f t="shared" si="153"/>
        <v>2000</v>
      </c>
      <c r="R112" s="48">
        <f t="shared" si="153"/>
        <v>2000</v>
      </c>
      <c r="S112" s="48">
        <f t="shared" si="153"/>
        <v>126600</v>
      </c>
      <c r="T112" s="48">
        <f t="shared" si="153"/>
        <v>2000</v>
      </c>
      <c r="U112" s="48">
        <f t="shared" si="153"/>
        <v>2000</v>
      </c>
      <c r="V112" s="48">
        <f t="shared" si="153"/>
        <v>2000</v>
      </c>
      <c r="W112" s="48">
        <f t="shared" si="153"/>
        <v>2000</v>
      </c>
      <c r="X112" s="48">
        <f t="shared" si="153"/>
        <v>2000</v>
      </c>
      <c r="Y112" s="48">
        <f t="shared" si="153"/>
        <v>2000</v>
      </c>
      <c r="Z112" s="48">
        <f t="shared" si="153"/>
        <v>2000</v>
      </c>
      <c r="AA112" s="48">
        <f t="shared" si="153"/>
        <v>2000</v>
      </c>
      <c r="AB112" s="48">
        <f t="shared" si="153"/>
        <v>13500</v>
      </c>
      <c r="AC112" s="48">
        <f t="shared" si="153"/>
        <v>1892600</v>
      </c>
      <c r="AD112" s="48">
        <f t="shared" si="153"/>
        <v>19900</v>
      </c>
      <c r="AE112" s="48">
        <f t="shared" si="153"/>
        <v>31000</v>
      </c>
      <c r="AF112" s="48">
        <f t="shared" si="153"/>
        <v>31000</v>
      </c>
      <c r="AG112" s="48">
        <f t="shared" si="153"/>
        <v>19900</v>
      </c>
      <c r="AH112" s="48">
        <f t="shared" si="153"/>
        <v>31000</v>
      </c>
      <c r="AI112" s="48">
        <f t="shared" si="153"/>
        <v>31000</v>
      </c>
      <c r="AJ112" s="48">
        <f t="shared" si="153"/>
        <v>31000</v>
      </c>
      <c r="AK112" s="48">
        <f t="shared" si="153"/>
        <v>19900</v>
      </c>
      <c r="AL112" s="48">
        <f t="shared" si="153"/>
        <v>1149100</v>
      </c>
      <c r="AM112" s="48">
        <f t="shared" si="153"/>
        <v>31000</v>
      </c>
      <c r="AN112" s="48">
        <f t="shared" si="153"/>
        <v>31000</v>
      </c>
      <c r="AO112" s="48">
        <f t="shared" si="153"/>
        <v>31000</v>
      </c>
      <c r="AP112" s="48">
        <f t="shared" si="153"/>
        <v>31000</v>
      </c>
      <c r="AQ112" s="48">
        <f t="shared" si="153"/>
        <v>11100</v>
      </c>
      <c r="AR112" s="48">
        <f t="shared" si="153"/>
        <v>11100</v>
      </c>
      <c r="AS112" s="48">
        <f t="shared" si="153"/>
        <v>31000</v>
      </c>
      <c r="AT112" s="48">
        <f t="shared" si="153"/>
        <v>2000</v>
      </c>
      <c r="AU112" s="48">
        <f t="shared" si="153"/>
        <v>11100</v>
      </c>
      <c r="AV112" s="48">
        <f t="shared" si="153"/>
        <v>31000</v>
      </c>
      <c r="AW112" s="48">
        <f t="shared" si="153"/>
        <v>11100</v>
      </c>
      <c r="AX112" s="48">
        <f t="shared" si="153"/>
        <v>31000</v>
      </c>
      <c r="AY112" s="48">
        <f t="shared" si="153"/>
        <v>482400</v>
      </c>
      <c r="AZ112" s="48">
        <f t="shared" si="153"/>
        <v>13500</v>
      </c>
      <c r="BA112" s="48">
        <f t="shared" si="153"/>
        <v>31000</v>
      </c>
      <c r="BB112" s="48">
        <f t="shared" si="153"/>
        <v>11100</v>
      </c>
      <c r="BC112" s="48">
        <f t="shared" si="153"/>
        <v>11100</v>
      </c>
      <c r="BD112" s="48">
        <f t="shared" si="153"/>
        <v>11100</v>
      </c>
      <c r="BE112" s="48">
        <f t="shared" si="153"/>
        <v>19900</v>
      </c>
      <c r="BF112" s="48">
        <f t="shared" si="153"/>
        <v>13300</v>
      </c>
      <c r="BG112" s="48">
        <f t="shared" si="153"/>
        <v>11100</v>
      </c>
      <c r="BH112" s="48">
        <f t="shared" si="153"/>
        <v>444600</v>
      </c>
      <c r="BI112" s="48">
        <f t="shared" si="153"/>
        <v>11100</v>
      </c>
      <c r="BJ112" s="48">
        <f t="shared" si="153"/>
        <v>31000</v>
      </c>
      <c r="BK112" s="48">
        <f t="shared" si="153"/>
        <v>13300</v>
      </c>
      <c r="BL112" s="48">
        <f t="shared" si="153"/>
        <v>2000</v>
      </c>
      <c r="BM112" s="48">
        <f t="shared" si="153"/>
        <v>11100</v>
      </c>
      <c r="BN112" s="48">
        <f t="shared" si="153"/>
        <v>19900</v>
      </c>
      <c r="BO112" s="48">
        <f t="shared" si="153"/>
        <v>19900</v>
      </c>
      <c r="BP112" s="48">
        <f t="shared" si="153"/>
        <v>11100</v>
      </c>
      <c r="BQ112" s="48">
        <f t="shared" si="153"/>
        <v>11100</v>
      </c>
      <c r="BR112" s="48">
        <f t="shared" si="153"/>
        <v>420800</v>
      </c>
      <c r="BS112" s="48">
        <f t="shared" si="153"/>
        <v>13500</v>
      </c>
      <c r="BT112" s="48">
        <f t="shared" ref="BT112:EF112" si="154">SUM(BT107:BT111)</f>
        <v>11100</v>
      </c>
      <c r="BU112" s="48">
        <f t="shared" si="154"/>
        <v>31000</v>
      </c>
      <c r="BV112" s="48">
        <f t="shared" si="154"/>
        <v>19900</v>
      </c>
      <c r="BW112" s="48">
        <f t="shared" si="154"/>
        <v>19900</v>
      </c>
      <c r="BX112" s="48">
        <f t="shared" si="154"/>
        <v>2000</v>
      </c>
      <c r="BY112" s="48">
        <f t="shared" si="154"/>
        <v>2000</v>
      </c>
      <c r="BZ112" s="48">
        <f t="shared" si="154"/>
        <v>19900</v>
      </c>
      <c r="CA112" s="48">
        <f t="shared" si="154"/>
        <v>318100</v>
      </c>
      <c r="CB112" s="48">
        <f t="shared" si="154"/>
        <v>11100</v>
      </c>
      <c r="CC112" s="48">
        <f t="shared" si="154"/>
        <v>2000</v>
      </c>
      <c r="CD112" s="48">
        <f t="shared" si="154"/>
        <v>31000</v>
      </c>
      <c r="CE112" s="48">
        <f t="shared" si="154"/>
        <v>2000</v>
      </c>
      <c r="CF112" s="48">
        <f t="shared" si="154"/>
        <v>2000</v>
      </c>
      <c r="CG112" s="48">
        <f t="shared" si="154"/>
        <v>2000</v>
      </c>
      <c r="CH112" s="48">
        <f t="shared" si="154"/>
        <v>13300</v>
      </c>
      <c r="CI112" s="48">
        <f t="shared" si="154"/>
        <v>13300</v>
      </c>
      <c r="CJ112" s="48">
        <f t="shared" si="154"/>
        <v>11100</v>
      </c>
      <c r="CK112" s="48">
        <f t="shared" si="154"/>
        <v>290800</v>
      </c>
      <c r="CL112" s="48">
        <f t="shared" si="154"/>
        <v>19900</v>
      </c>
      <c r="CM112" s="48">
        <f t="shared" si="154"/>
        <v>19900</v>
      </c>
      <c r="CN112" s="48">
        <f t="shared" si="154"/>
        <v>13300</v>
      </c>
      <c r="CO112" s="48">
        <f t="shared" si="154"/>
        <v>11100</v>
      </c>
      <c r="CP112" s="48">
        <f t="shared" si="154"/>
        <v>11100</v>
      </c>
      <c r="CQ112" s="48">
        <f t="shared" si="154"/>
        <v>0</v>
      </c>
      <c r="CR112" s="48">
        <f t="shared" si="154"/>
        <v>0</v>
      </c>
      <c r="CS112" s="48"/>
      <c r="CT112" s="48">
        <f t="shared" si="154"/>
        <v>0</v>
      </c>
      <c r="CU112" s="48">
        <f t="shared" si="154"/>
        <v>0</v>
      </c>
      <c r="CV112" s="48">
        <f t="shared" si="154"/>
        <v>0</v>
      </c>
      <c r="CW112" s="48">
        <f t="shared" si="154"/>
        <v>0</v>
      </c>
      <c r="CX112" s="48">
        <f t="shared" si="154"/>
        <v>0</v>
      </c>
      <c r="CY112" s="48">
        <f t="shared" si="154"/>
        <v>0</v>
      </c>
      <c r="CZ112" s="48">
        <f t="shared" si="154"/>
        <v>0</v>
      </c>
      <c r="DA112" s="48">
        <f t="shared" si="154"/>
        <v>0</v>
      </c>
      <c r="DB112" s="48">
        <f t="shared" si="154"/>
        <v>0</v>
      </c>
      <c r="DC112" s="48">
        <f t="shared" si="154"/>
        <v>0</v>
      </c>
      <c r="DD112" s="48">
        <f t="shared" si="154"/>
        <v>0</v>
      </c>
      <c r="DE112" s="48">
        <f t="shared" si="154"/>
        <v>0</v>
      </c>
      <c r="DF112" s="48">
        <f t="shared" si="154"/>
        <v>0</v>
      </c>
      <c r="DG112" s="48">
        <f t="shared" si="154"/>
        <v>0</v>
      </c>
      <c r="DH112" s="48">
        <f t="shared" si="154"/>
        <v>0</v>
      </c>
      <c r="DI112" s="48">
        <f t="shared" si="154"/>
        <v>0</v>
      </c>
      <c r="DJ112" s="48">
        <f t="shared" si="154"/>
        <v>0</v>
      </c>
      <c r="DK112" s="48">
        <f t="shared" si="154"/>
        <v>0</v>
      </c>
      <c r="DL112" s="48">
        <f t="shared" si="154"/>
        <v>0</v>
      </c>
      <c r="DM112" s="48">
        <f t="shared" si="154"/>
        <v>0</v>
      </c>
      <c r="DN112" s="48">
        <f t="shared" si="154"/>
        <v>0</v>
      </c>
      <c r="DO112" s="48">
        <f t="shared" si="154"/>
        <v>0</v>
      </c>
      <c r="DP112" s="48">
        <f t="shared" si="154"/>
        <v>0</v>
      </c>
      <c r="DQ112" s="48">
        <f t="shared" si="154"/>
        <v>0</v>
      </c>
      <c r="DR112" s="48">
        <f t="shared" si="154"/>
        <v>0</v>
      </c>
      <c r="DS112" s="48">
        <f t="shared" si="154"/>
        <v>0</v>
      </c>
      <c r="DT112" s="48">
        <f t="shared" si="154"/>
        <v>0</v>
      </c>
      <c r="DU112" s="48">
        <f t="shared" si="154"/>
        <v>0</v>
      </c>
      <c r="DV112" s="48">
        <f t="shared" si="154"/>
        <v>0</v>
      </c>
      <c r="DW112" s="48">
        <f t="shared" si="154"/>
        <v>0</v>
      </c>
      <c r="DX112" s="48">
        <f t="shared" si="154"/>
        <v>0</v>
      </c>
      <c r="DY112" s="48">
        <f t="shared" si="154"/>
        <v>0</v>
      </c>
      <c r="DZ112" s="48">
        <f t="shared" si="154"/>
        <v>0</v>
      </c>
      <c r="EA112" s="48">
        <f t="shared" si="154"/>
        <v>0</v>
      </c>
      <c r="EB112" s="48">
        <f t="shared" si="154"/>
        <v>0</v>
      </c>
      <c r="EC112" s="48">
        <f t="shared" si="154"/>
        <v>0</v>
      </c>
      <c r="ED112" s="48">
        <f t="shared" si="154"/>
        <v>0</v>
      </c>
      <c r="EE112" s="48">
        <f t="shared" si="154"/>
        <v>0</v>
      </c>
      <c r="EF112" s="48">
        <f t="shared" si="154"/>
        <v>0</v>
      </c>
      <c r="EG112" s="48">
        <f t="shared" ref="EG112:FH112" si="155">SUM(EG107:EG111)</f>
        <v>0</v>
      </c>
      <c r="EH112" s="48">
        <f t="shared" si="155"/>
        <v>0</v>
      </c>
      <c r="EI112" s="48">
        <f t="shared" si="155"/>
        <v>0</v>
      </c>
      <c r="EJ112" s="48">
        <f t="shared" si="155"/>
        <v>0</v>
      </c>
      <c r="EK112" s="48">
        <f t="shared" si="155"/>
        <v>0</v>
      </c>
      <c r="EL112" s="48">
        <f t="shared" si="155"/>
        <v>0</v>
      </c>
      <c r="EM112" s="48">
        <f t="shared" si="155"/>
        <v>0</v>
      </c>
      <c r="EN112" s="48">
        <f t="shared" si="155"/>
        <v>0</v>
      </c>
      <c r="EO112" s="48">
        <f t="shared" si="155"/>
        <v>0</v>
      </c>
      <c r="EP112" s="48">
        <f t="shared" si="155"/>
        <v>0</v>
      </c>
      <c r="EQ112" s="48">
        <f t="shared" si="155"/>
        <v>0</v>
      </c>
      <c r="ER112" s="48">
        <f t="shared" si="155"/>
        <v>0</v>
      </c>
      <c r="ES112" s="48">
        <f t="shared" si="155"/>
        <v>0</v>
      </c>
      <c r="ET112" s="48">
        <f t="shared" si="155"/>
        <v>0</v>
      </c>
      <c r="EU112" s="48">
        <f t="shared" si="155"/>
        <v>0</v>
      </c>
      <c r="EV112" s="48">
        <f t="shared" si="155"/>
        <v>0</v>
      </c>
      <c r="EW112" s="48">
        <f t="shared" si="155"/>
        <v>0</v>
      </c>
      <c r="EX112" s="48">
        <f t="shared" si="155"/>
        <v>0</v>
      </c>
      <c r="EY112" s="48">
        <f t="shared" si="155"/>
        <v>0</v>
      </c>
      <c r="EZ112" s="48">
        <f t="shared" si="155"/>
        <v>0</v>
      </c>
      <c r="FA112" s="48">
        <f t="shared" si="155"/>
        <v>0</v>
      </c>
      <c r="FB112" s="48">
        <f t="shared" si="155"/>
        <v>0</v>
      </c>
      <c r="FC112" s="48">
        <f t="shared" si="155"/>
        <v>0</v>
      </c>
      <c r="FD112" s="48">
        <f t="shared" si="155"/>
        <v>0</v>
      </c>
      <c r="FE112" s="48">
        <f t="shared" si="155"/>
        <v>0</v>
      </c>
      <c r="FF112" s="48">
        <f t="shared" si="155"/>
        <v>0</v>
      </c>
      <c r="FG112" s="48">
        <f t="shared" si="155"/>
        <v>0</v>
      </c>
      <c r="FH112" s="48">
        <f t="shared" si="155"/>
        <v>0</v>
      </c>
    </row>
    <row r="113" spans="1:164" s="144" customFormat="1" x14ac:dyDescent="0.85">
      <c r="H113" s="60"/>
      <c r="I113" s="145"/>
      <c r="J113" s="145"/>
      <c r="K113" s="145"/>
      <c r="L113" s="145"/>
      <c r="M113" s="145"/>
      <c r="N113" s="145"/>
      <c r="O113" s="145"/>
      <c r="P113" s="145"/>
      <c r="Q113" s="145"/>
      <c r="R113" s="145"/>
      <c r="S113" s="145"/>
      <c r="T113" s="145"/>
      <c r="U113" s="145"/>
      <c r="V113" s="145"/>
      <c r="W113" s="145"/>
      <c r="X113" s="145"/>
      <c r="Y113" s="145"/>
      <c r="Z113" s="145"/>
      <c r="AA113" s="145"/>
      <c r="AB113" s="145"/>
      <c r="AC113" s="145"/>
      <c r="AD113" s="145"/>
      <c r="AE113" s="145"/>
      <c r="AF113" s="145"/>
      <c r="AG113" s="145"/>
      <c r="AH113" s="145"/>
      <c r="AI113" s="145"/>
      <c r="AJ113" s="145"/>
      <c r="AK113" s="145"/>
      <c r="AL113" s="145"/>
      <c r="AM113" s="145"/>
      <c r="AN113" s="145"/>
      <c r="AO113" s="145"/>
      <c r="AP113" s="145"/>
      <c r="AQ113" s="145"/>
      <c r="AR113" s="145"/>
      <c r="AS113" s="145"/>
      <c r="AT113" s="145"/>
      <c r="AU113" s="145"/>
      <c r="AV113" s="145"/>
      <c r="AW113" s="145"/>
      <c r="AX113" s="145"/>
      <c r="AY113" s="145"/>
      <c r="AZ113" s="145"/>
      <c r="BA113" s="145"/>
      <c r="BB113" s="145"/>
      <c r="BC113" s="145"/>
      <c r="BD113" s="145"/>
      <c r="BE113" s="145"/>
      <c r="BF113" s="145"/>
      <c r="BG113" s="145"/>
      <c r="BH113" s="145"/>
      <c r="BI113" s="145"/>
      <c r="BJ113" s="145"/>
      <c r="BK113" s="145"/>
      <c r="BL113" s="145"/>
      <c r="BM113" s="145"/>
      <c r="BN113" s="145"/>
      <c r="BO113" s="145"/>
      <c r="BP113" s="145"/>
      <c r="BQ113" s="145"/>
      <c r="BR113" s="145"/>
      <c r="BS113" s="145"/>
      <c r="BT113" s="145"/>
      <c r="BU113" s="145"/>
      <c r="BV113" s="145"/>
      <c r="BW113" s="145"/>
      <c r="BX113" s="145"/>
      <c r="BY113" s="145"/>
      <c r="BZ113" s="145"/>
      <c r="CA113" s="145"/>
      <c r="CB113" s="145"/>
      <c r="CC113" s="145"/>
      <c r="CD113" s="145"/>
      <c r="CE113" s="145"/>
      <c r="CF113" s="145"/>
      <c r="CG113" s="145"/>
      <c r="CH113" s="145"/>
      <c r="CI113" s="145"/>
      <c r="CJ113" s="145"/>
      <c r="CK113" s="145"/>
      <c r="CL113" s="145"/>
      <c r="CM113" s="145"/>
      <c r="CN113" s="145"/>
      <c r="CO113" s="145"/>
      <c r="CP113" s="145"/>
      <c r="CQ113" s="145"/>
      <c r="CR113" s="145"/>
      <c r="CS113" s="145"/>
      <c r="CT113" s="145"/>
      <c r="CU113" s="145"/>
      <c r="CV113" s="145"/>
      <c r="CW113" s="145"/>
      <c r="CX113" s="145"/>
      <c r="CY113" s="145"/>
      <c r="CZ113" s="145"/>
      <c r="DA113" s="145"/>
      <c r="DB113" s="145"/>
      <c r="DC113" s="145"/>
      <c r="DD113" s="145"/>
      <c r="DE113" s="145"/>
      <c r="DF113" s="145"/>
      <c r="DG113" s="145"/>
      <c r="DH113" s="145"/>
      <c r="DI113" s="145"/>
      <c r="DJ113" s="145"/>
      <c r="DK113" s="145"/>
      <c r="DL113" s="145"/>
      <c r="DM113" s="145"/>
      <c r="DN113" s="145"/>
      <c r="DO113" s="145"/>
      <c r="DP113" s="145"/>
      <c r="DQ113" s="145"/>
      <c r="DR113" s="145"/>
      <c r="DS113" s="145"/>
      <c r="DT113" s="145"/>
      <c r="DU113" s="145"/>
      <c r="DV113" s="145"/>
      <c r="DW113" s="145"/>
      <c r="DX113" s="145"/>
      <c r="DY113" s="145"/>
      <c r="DZ113" s="145"/>
      <c r="EA113" s="145"/>
      <c r="EB113" s="145"/>
      <c r="EC113" s="145"/>
      <c r="ED113" s="145"/>
      <c r="EE113" s="145"/>
      <c r="EF113" s="145"/>
      <c r="EG113" s="145"/>
      <c r="EH113" s="145"/>
      <c r="EI113" s="145"/>
      <c r="EJ113" s="145"/>
      <c r="EK113" s="145"/>
      <c r="EL113" s="145"/>
      <c r="EM113" s="145"/>
      <c r="EN113" s="145"/>
      <c r="EO113" s="145"/>
      <c r="EP113" s="145"/>
      <c r="EQ113" s="145"/>
      <c r="ER113" s="145"/>
      <c r="ES113" s="145"/>
      <c r="ET113" s="145"/>
      <c r="EU113" s="145"/>
      <c r="EV113" s="145"/>
      <c r="EW113" s="145"/>
      <c r="EX113" s="145"/>
      <c r="EY113" s="145"/>
      <c r="EZ113" s="145"/>
      <c r="FA113" s="145"/>
      <c r="FB113" s="145"/>
      <c r="FC113" s="145"/>
      <c r="FD113" s="145"/>
      <c r="FE113" s="145"/>
      <c r="FF113" s="145"/>
      <c r="FG113" s="145"/>
      <c r="FH113" s="145"/>
    </row>
    <row r="114" spans="1:164" s="144" customFormat="1" x14ac:dyDescent="0.85">
      <c r="A114" s="1"/>
      <c r="D114" s="54" t="s">
        <v>216</v>
      </c>
      <c r="E114" s="47"/>
      <c r="H114" s="60"/>
      <c r="I114" s="145"/>
      <c r="J114" s="145"/>
      <c r="K114" s="145"/>
      <c r="L114" s="145"/>
      <c r="M114" s="145"/>
      <c r="N114" s="145"/>
      <c r="O114" s="145"/>
      <c r="P114" s="145"/>
      <c r="Q114" s="145"/>
      <c r="R114" s="145"/>
      <c r="S114" s="145"/>
      <c r="T114" s="145"/>
      <c r="U114" s="145"/>
      <c r="V114" s="145"/>
      <c r="W114" s="145"/>
      <c r="X114" s="145"/>
      <c r="Y114" s="145"/>
      <c r="Z114" s="145"/>
      <c r="AA114" s="145"/>
      <c r="AB114" s="145"/>
      <c r="AC114" s="145"/>
      <c r="AD114" s="145"/>
      <c r="AE114" s="145"/>
      <c r="AF114" s="145"/>
      <c r="AG114" s="145"/>
      <c r="AH114" s="145"/>
      <c r="AI114" s="145"/>
      <c r="AJ114" s="145"/>
      <c r="AK114" s="145"/>
      <c r="AL114" s="145"/>
      <c r="AM114" s="145"/>
      <c r="AN114" s="145"/>
      <c r="AO114" s="145"/>
      <c r="AP114" s="145"/>
      <c r="AQ114" s="145"/>
      <c r="AR114" s="145"/>
      <c r="AS114" s="145"/>
      <c r="AT114" s="145"/>
      <c r="AU114" s="145"/>
      <c r="AV114" s="145"/>
      <c r="AW114" s="145"/>
      <c r="AX114" s="145"/>
      <c r="AY114" s="145"/>
      <c r="AZ114" s="145"/>
      <c r="BA114" s="145"/>
      <c r="BB114" s="145"/>
      <c r="BC114" s="145"/>
      <c r="BD114" s="145"/>
      <c r="BE114" s="145"/>
      <c r="BF114" s="145"/>
      <c r="BG114" s="145"/>
      <c r="BH114" s="145"/>
      <c r="BI114" s="145"/>
      <c r="BJ114" s="145"/>
      <c r="BK114" s="145"/>
      <c r="BL114" s="145"/>
      <c r="BM114" s="145"/>
      <c r="BN114" s="145"/>
      <c r="BO114" s="145"/>
      <c r="BP114" s="145"/>
      <c r="BQ114" s="145"/>
      <c r="BR114" s="145"/>
      <c r="BS114" s="145"/>
      <c r="BT114" s="145"/>
      <c r="BU114" s="145"/>
      <c r="BV114" s="145"/>
      <c r="BW114" s="145"/>
      <c r="BX114" s="145"/>
      <c r="BY114" s="145"/>
      <c r="BZ114" s="145"/>
      <c r="CA114" s="145"/>
      <c r="CB114" s="145"/>
      <c r="CC114" s="145"/>
      <c r="CD114" s="145"/>
      <c r="CE114" s="145"/>
      <c r="CF114" s="145"/>
      <c r="CG114" s="145"/>
      <c r="CH114" s="145"/>
      <c r="CI114" s="145"/>
      <c r="CJ114" s="145"/>
      <c r="CK114" s="145"/>
      <c r="CL114" s="145"/>
      <c r="CM114" s="145"/>
      <c r="CN114" s="145"/>
      <c r="CO114" s="145"/>
      <c r="CP114" s="145"/>
      <c r="CQ114" s="145"/>
      <c r="CR114" s="145"/>
      <c r="CS114" s="145"/>
      <c r="CT114" s="145"/>
      <c r="CU114" s="145"/>
      <c r="CV114" s="145"/>
      <c r="CW114" s="145"/>
      <c r="CX114" s="145"/>
      <c r="CY114" s="145"/>
      <c r="CZ114" s="145"/>
      <c r="DA114" s="145"/>
      <c r="DB114" s="145"/>
      <c r="DC114" s="145"/>
      <c r="DD114" s="145"/>
      <c r="DE114" s="145"/>
      <c r="DF114" s="145"/>
      <c r="DG114" s="145"/>
      <c r="DH114" s="145"/>
      <c r="DI114" s="145"/>
      <c r="DJ114" s="145"/>
      <c r="DK114" s="145"/>
      <c r="DL114" s="145"/>
      <c r="DM114" s="145"/>
      <c r="DN114" s="145"/>
      <c r="DO114" s="145"/>
      <c r="DP114" s="145"/>
      <c r="DQ114" s="145"/>
      <c r="DR114" s="145"/>
      <c r="DS114" s="145"/>
      <c r="DT114" s="145"/>
      <c r="DU114" s="145"/>
      <c r="DV114" s="145"/>
      <c r="DW114" s="145"/>
      <c r="DX114" s="145"/>
      <c r="DY114" s="145"/>
      <c r="DZ114" s="145"/>
      <c r="EA114" s="145"/>
      <c r="EB114" s="145"/>
      <c r="EC114" s="145"/>
      <c r="ED114" s="145"/>
      <c r="EE114" s="145"/>
      <c r="EF114" s="145"/>
      <c r="EG114" s="145"/>
      <c r="EH114" s="145"/>
      <c r="EI114" s="145"/>
      <c r="EJ114" s="145"/>
      <c r="EK114" s="145"/>
      <c r="EL114" s="145"/>
      <c r="EM114" s="145"/>
      <c r="EN114" s="145"/>
      <c r="EO114" s="145"/>
      <c r="EP114" s="145"/>
      <c r="EQ114" s="145"/>
      <c r="ER114" s="145"/>
      <c r="ES114" s="145"/>
      <c r="ET114" s="145"/>
      <c r="EU114" s="145"/>
      <c r="EV114" s="145"/>
      <c r="EW114" s="145"/>
      <c r="EX114" s="145"/>
      <c r="EY114" s="145"/>
      <c r="EZ114" s="145"/>
      <c r="FA114" s="145"/>
      <c r="FB114" s="145"/>
      <c r="FC114" s="145"/>
      <c r="FD114" s="145"/>
      <c r="FE114" s="145"/>
      <c r="FF114" s="145"/>
      <c r="FG114" s="145"/>
      <c r="FH114" s="145"/>
    </row>
    <row r="115" spans="1:164" s="19" customFormat="1" x14ac:dyDescent="0.85">
      <c r="D115" s="308" t="s">
        <v>284</v>
      </c>
      <c r="E115" s="308"/>
      <c r="F115" s="308"/>
      <c r="G115" s="105" t="s">
        <v>211</v>
      </c>
      <c r="H115" s="59">
        <f>SUM(I115:DA115)</f>
        <v>139500</v>
      </c>
      <c r="I115" s="58">
        <f>SUM(I108/4)</f>
        <v>0</v>
      </c>
      <c r="J115" s="58">
        <f>SUM(J108/4)</f>
        <v>500</v>
      </c>
      <c r="K115" s="58">
        <f>SUM(K108/4)</f>
        <v>500</v>
      </c>
      <c r="L115" s="58">
        <f t="shared" ref="L115:V115" si="156">SUM(L108/4)</f>
        <v>500</v>
      </c>
      <c r="M115" s="58">
        <f t="shared" si="156"/>
        <v>500</v>
      </c>
      <c r="N115" s="58">
        <f t="shared" si="156"/>
        <v>500</v>
      </c>
      <c r="O115" s="58">
        <f>SUM(O108/4)</f>
        <v>0</v>
      </c>
      <c r="P115" s="58">
        <f>SUM(P108/4)</f>
        <v>0</v>
      </c>
      <c r="Q115" s="58">
        <f t="shared" si="156"/>
        <v>500</v>
      </c>
      <c r="R115" s="58">
        <f t="shared" si="156"/>
        <v>500</v>
      </c>
      <c r="S115" s="58">
        <f>SUM(S108/4)</f>
        <v>0</v>
      </c>
      <c r="T115" s="58">
        <f t="shared" si="156"/>
        <v>500</v>
      </c>
      <c r="U115" s="58">
        <f t="shared" si="156"/>
        <v>500</v>
      </c>
      <c r="V115" s="58">
        <f t="shared" si="156"/>
        <v>500</v>
      </c>
      <c r="W115" s="58">
        <f>SUM(W108/4)</f>
        <v>500</v>
      </c>
      <c r="X115" s="58">
        <f>SUM(X108/4)</f>
        <v>500</v>
      </c>
      <c r="Y115" s="58">
        <f>SUM(Y108/4)</f>
        <v>500</v>
      </c>
      <c r="Z115" s="58">
        <f t="shared" ref="Z115:AA115" si="157">SUM(Z108/4)</f>
        <v>500</v>
      </c>
      <c r="AA115" s="58">
        <f t="shared" si="157"/>
        <v>500</v>
      </c>
      <c r="AB115" s="58">
        <v>3300</v>
      </c>
      <c r="AC115" s="58">
        <f>SUM(AC108/4)</f>
        <v>0</v>
      </c>
      <c r="AD115" s="58">
        <v>4900</v>
      </c>
      <c r="AE115" s="58">
        <f>SUM(AE108/4)</f>
        <v>0</v>
      </c>
      <c r="AF115" s="58">
        <f>SUM(AF108/4)</f>
        <v>0</v>
      </c>
      <c r="AG115" s="58">
        <v>4900</v>
      </c>
      <c r="AH115" s="58">
        <f>SUM(AH108/4)</f>
        <v>0</v>
      </c>
      <c r="AI115" s="58">
        <f>SUM(AI108/4)</f>
        <v>0</v>
      </c>
      <c r="AJ115" s="58">
        <f>SUM(AJ108/4)</f>
        <v>0</v>
      </c>
      <c r="AK115" s="58">
        <v>4900</v>
      </c>
      <c r="AL115" s="58">
        <f>SUM(AL108/4)</f>
        <v>0</v>
      </c>
      <c r="AM115" s="58">
        <f>SUM(AM108/4)</f>
        <v>0</v>
      </c>
      <c r="AN115" s="58">
        <f>SUM(AN108/4)</f>
        <v>0</v>
      </c>
      <c r="AO115" s="58">
        <f>SUM(AO108/4)</f>
        <v>0</v>
      </c>
      <c r="AP115" s="58">
        <f>SUM(AP108/4)</f>
        <v>0</v>
      </c>
      <c r="AQ115" s="58">
        <v>2800</v>
      </c>
      <c r="AR115" s="58">
        <v>2800</v>
      </c>
      <c r="AS115" s="58">
        <f>SUM(AS108/4)</f>
        <v>0</v>
      </c>
      <c r="AT115" s="58">
        <f t="shared" ref="AT115" si="158">SUM(AT108/4)</f>
        <v>500</v>
      </c>
      <c r="AU115" s="58">
        <v>2800</v>
      </c>
      <c r="AV115" s="58">
        <f>SUM(AV108/4)</f>
        <v>0</v>
      </c>
      <c r="AW115" s="58">
        <v>2800</v>
      </c>
      <c r="AX115" s="58">
        <f>SUM(AX108/4)</f>
        <v>0</v>
      </c>
      <c r="AY115" s="58">
        <f>SUM(AY108/4)</f>
        <v>0</v>
      </c>
      <c r="AZ115" s="58">
        <v>3300</v>
      </c>
      <c r="BA115" s="58">
        <f>SUM(BA108/4)</f>
        <v>0</v>
      </c>
      <c r="BB115" s="58">
        <v>2800</v>
      </c>
      <c r="BC115" s="58">
        <v>2800</v>
      </c>
      <c r="BD115" s="58">
        <v>2800</v>
      </c>
      <c r="BE115" s="58">
        <v>4900</v>
      </c>
      <c r="BF115" s="58">
        <v>3300</v>
      </c>
      <c r="BG115" s="58">
        <v>2800</v>
      </c>
      <c r="BH115" s="58">
        <f>SUM(BH108/4)</f>
        <v>0</v>
      </c>
      <c r="BI115" s="58">
        <v>2800</v>
      </c>
      <c r="BJ115" s="58">
        <f>SUM(BJ108/4)</f>
        <v>0</v>
      </c>
      <c r="BK115" s="58">
        <v>3300</v>
      </c>
      <c r="BL115" s="58">
        <f t="shared" ref="BL115" si="159">SUM(BL108/4)</f>
        <v>500</v>
      </c>
      <c r="BM115" s="58">
        <v>2800</v>
      </c>
      <c r="BN115" s="58">
        <v>4900</v>
      </c>
      <c r="BO115" s="58">
        <v>4900</v>
      </c>
      <c r="BP115" s="58">
        <v>2800</v>
      </c>
      <c r="BQ115" s="58">
        <v>2800</v>
      </c>
      <c r="BR115" s="58">
        <f>SUM(BR108/4)</f>
        <v>0</v>
      </c>
      <c r="BS115" s="58">
        <v>3400</v>
      </c>
      <c r="BT115" s="58">
        <v>2800</v>
      </c>
      <c r="BU115" s="58">
        <f>SUM(BU108/4)</f>
        <v>0</v>
      </c>
      <c r="BV115" s="58">
        <v>4900</v>
      </c>
      <c r="BW115" s="58">
        <v>4900</v>
      </c>
      <c r="BX115" s="58">
        <f t="shared" ref="BX115:BY115" si="160">SUM(BX108/4)</f>
        <v>500</v>
      </c>
      <c r="BY115" s="58">
        <f t="shared" si="160"/>
        <v>500</v>
      </c>
      <c r="BZ115" s="58">
        <v>4900</v>
      </c>
      <c r="CA115" s="58">
        <f>SUM(CA108/4)</f>
        <v>0</v>
      </c>
      <c r="CB115" s="58">
        <v>2800</v>
      </c>
      <c r="CC115" s="58">
        <f t="shared" ref="CC115" si="161">SUM(CC108/4)</f>
        <v>500</v>
      </c>
      <c r="CD115" s="58">
        <f>SUM(CD108/4)</f>
        <v>0</v>
      </c>
      <c r="CE115" s="58">
        <f t="shared" ref="CE115:CG115" si="162">SUM(CE108/4)</f>
        <v>500</v>
      </c>
      <c r="CF115" s="58">
        <f t="shared" si="162"/>
        <v>500</v>
      </c>
      <c r="CG115" s="58">
        <f t="shared" si="162"/>
        <v>500</v>
      </c>
      <c r="CH115" s="58">
        <v>3300</v>
      </c>
      <c r="CI115" s="58">
        <v>3300</v>
      </c>
      <c r="CJ115" s="58">
        <v>2800</v>
      </c>
      <c r="CK115" s="58">
        <f>SUM(CK108/4)</f>
        <v>0</v>
      </c>
      <c r="CL115" s="58">
        <v>4900</v>
      </c>
      <c r="CM115" s="58">
        <v>4900</v>
      </c>
      <c r="CN115" s="58">
        <v>3300</v>
      </c>
      <c r="CO115" s="58">
        <v>2800</v>
      </c>
      <c r="CP115" s="58">
        <v>2800</v>
      </c>
      <c r="CQ115" s="58">
        <f>SUM(CQ108/4)</f>
        <v>0</v>
      </c>
      <c r="CR115" s="58">
        <f>SUM(CR107/2)</f>
        <v>0</v>
      </c>
      <c r="CS115" s="58"/>
      <c r="CT115" s="58">
        <f t="shared" ref="CT115:CZ115" si="163">SUM(CT108/4)</f>
        <v>0</v>
      </c>
      <c r="CU115" s="58">
        <f t="shared" si="163"/>
        <v>0</v>
      </c>
      <c r="CV115" s="58">
        <f t="shared" si="163"/>
        <v>0</v>
      </c>
      <c r="CW115" s="58">
        <f t="shared" si="163"/>
        <v>0</v>
      </c>
      <c r="CX115" s="58">
        <f t="shared" si="163"/>
        <v>0</v>
      </c>
      <c r="CY115" s="58">
        <f t="shared" si="163"/>
        <v>0</v>
      </c>
      <c r="CZ115" s="58">
        <f t="shared" si="163"/>
        <v>0</v>
      </c>
      <c r="DA115" s="58">
        <f>SUM(DA107/2)</f>
        <v>0</v>
      </c>
      <c r="DC115" s="58">
        <f t="shared" ref="DC115:DD115" si="164">SUM(DC108/4)</f>
        <v>0</v>
      </c>
      <c r="DD115" s="58">
        <f t="shared" si="164"/>
        <v>0</v>
      </c>
      <c r="DG115" s="58">
        <f t="shared" ref="DG115" si="165">SUM(DG108/4)</f>
        <v>0</v>
      </c>
    </row>
    <row r="116" spans="1:164" s="19" customFormat="1" x14ac:dyDescent="0.85">
      <c r="D116" s="308"/>
      <c r="E116" s="308"/>
      <c r="F116" s="308"/>
      <c r="G116" s="108" t="s">
        <v>212</v>
      </c>
      <c r="H116" s="59">
        <f t="shared" ref="H116:H118" si="166">SUM(I116:DA116)</f>
        <v>140800</v>
      </c>
      <c r="I116" s="58">
        <f t="shared" ref="I116" si="167">SUM(I108/4)</f>
        <v>0</v>
      </c>
      <c r="J116" s="58">
        <f>SUM(J108/4)</f>
        <v>500</v>
      </c>
      <c r="K116" s="58">
        <f>SUM(K108/4)</f>
        <v>500</v>
      </c>
      <c r="L116" s="58">
        <f t="shared" ref="L116:V116" si="168">SUM(L108/4)</f>
        <v>500</v>
      </c>
      <c r="M116" s="58">
        <f t="shared" si="168"/>
        <v>500</v>
      </c>
      <c r="N116" s="58">
        <f t="shared" si="168"/>
        <v>500</v>
      </c>
      <c r="O116" s="58">
        <f t="shared" si="168"/>
        <v>0</v>
      </c>
      <c r="P116" s="58">
        <f t="shared" si="168"/>
        <v>0</v>
      </c>
      <c r="Q116" s="58">
        <f t="shared" si="168"/>
        <v>500</v>
      </c>
      <c r="R116" s="58">
        <f t="shared" si="168"/>
        <v>500</v>
      </c>
      <c r="S116" s="58">
        <f t="shared" si="168"/>
        <v>0</v>
      </c>
      <c r="T116" s="58">
        <f t="shared" si="168"/>
        <v>500</v>
      </c>
      <c r="U116" s="58">
        <f t="shared" si="168"/>
        <v>500</v>
      </c>
      <c r="V116" s="58">
        <f t="shared" si="168"/>
        <v>500</v>
      </c>
      <c r="W116" s="58">
        <f>SUM(W108/4)</f>
        <v>500</v>
      </c>
      <c r="X116" s="58">
        <f>SUM(X108/4)</f>
        <v>500</v>
      </c>
      <c r="Y116" s="58">
        <f>SUM(Y108/4)</f>
        <v>500</v>
      </c>
      <c r="Z116" s="58">
        <f t="shared" ref="Z116:AA116" si="169">SUM(Z108/4)</f>
        <v>500</v>
      </c>
      <c r="AA116" s="58">
        <f t="shared" si="169"/>
        <v>500</v>
      </c>
      <c r="AB116" s="58">
        <v>3400</v>
      </c>
      <c r="AC116" s="58">
        <f t="shared" ref="AC116" si="170">SUM(AC108/4)</f>
        <v>0</v>
      </c>
      <c r="AD116" s="58">
        <v>5000</v>
      </c>
      <c r="AE116" s="58">
        <f t="shared" ref="AE116" si="171">SUM(AE108/4)</f>
        <v>0</v>
      </c>
      <c r="AF116" s="58">
        <f t="shared" ref="AF116" si="172">SUM(AF108/4)</f>
        <v>0</v>
      </c>
      <c r="AG116" s="58">
        <v>5000</v>
      </c>
      <c r="AH116" s="58">
        <f t="shared" ref="AH116" si="173">SUM(AH108/4)</f>
        <v>0</v>
      </c>
      <c r="AI116" s="58">
        <f t="shared" ref="AI116" si="174">SUM(AI108/4)</f>
        <v>0</v>
      </c>
      <c r="AJ116" s="58">
        <f t="shared" ref="AJ116" si="175">SUM(AJ108/4)</f>
        <v>0</v>
      </c>
      <c r="AK116" s="58">
        <v>5000</v>
      </c>
      <c r="AL116" s="58">
        <f t="shared" ref="AL116" si="176">SUM(AL108/4)</f>
        <v>0</v>
      </c>
      <c r="AM116" s="58">
        <f t="shared" ref="AM116" si="177">SUM(AM108/4)</f>
        <v>0</v>
      </c>
      <c r="AN116" s="58">
        <f t="shared" ref="AN116" si="178">SUM(AN108/4)</f>
        <v>0</v>
      </c>
      <c r="AO116" s="58">
        <f t="shared" ref="AO116" si="179">SUM(AO108/4)</f>
        <v>0</v>
      </c>
      <c r="AP116" s="58">
        <f t="shared" ref="AP116" si="180">SUM(AP108/4)</f>
        <v>0</v>
      </c>
      <c r="AQ116" s="58">
        <v>2800</v>
      </c>
      <c r="AR116" s="58">
        <v>2800</v>
      </c>
      <c r="AS116" s="58">
        <f t="shared" ref="AS116" si="181">SUM(AS108/4)</f>
        <v>0</v>
      </c>
      <c r="AT116" s="58">
        <f t="shared" ref="AT116" si="182">SUM(AT108/4)</f>
        <v>500</v>
      </c>
      <c r="AU116" s="58">
        <v>2800</v>
      </c>
      <c r="AV116" s="58">
        <f t="shared" ref="AV116" si="183">SUM(AV108/4)</f>
        <v>0</v>
      </c>
      <c r="AW116" s="58">
        <v>2800</v>
      </c>
      <c r="AX116" s="58">
        <f t="shared" ref="AX116" si="184">SUM(AX108/4)</f>
        <v>0</v>
      </c>
      <c r="AY116" s="58">
        <f t="shared" ref="AY116" si="185">SUM(AY108/4)</f>
        <v>0</v>
      </c>
      <c r="AZ116" s="58">
        <v>3400</v>
      </c>
      <c r="BA116" s="58">
        <f t="shared" ref="BA116" si="186">SUM(BA108/4)</f>
        <v>0</v>
      </c>
      <c r="BB116" s="58">
        <v>2800</v>
      </c>
      <c r="BC116" s="58">
        <v>2800</v>
      </c>
      <c r="BD116" s="58">
        <v>2800</v>
      </c>
      <c r="BE116" s="58">
        <v>5000</v>
      </c>
      <c r="BF116" s="58">
        <v>3300</v>
      </c>
      <c r="BG116" s="58">
        <v>2800</v>
      </c>
      <c r="BH116" s="58">
        <f t="shared" ref="BH116" si="187">SUM(BH108/4)</f>
        <v>0</v>
      </c>
      <c r="BI116" s="58">
        <v>2800</v>
      </c>
      <c r="BJ116" s="58">
        <f t="shared" ref="BJ116" si="188">SUM(BJ108/4)</f>
        <v>0</v>
      </c>
      <c r="BK116" s="58">
        <v>3300</v>
      </c>
      <c r="BL116" s="58">
        <f t="shared" ref="BL116" si="189">SUM(BL108/4)</f>
        <v>500</v>
      </c>
      <c r="BM116" s="58">
        <v>2800</v>
      </c>
      <c r="BN116" s="58">
        <v>5000</v>
      </c>
      <c r="BO116" s="58">
        <v>5000</v>
      </c>
      <c r="BP116" s="58">
        <v>2800</v>
      </c>
      <c r="BQ116" s="58">
        <v>2800</v>
      </c>
      <c r="BR116" s="58">
        <f t="shared" ref="BR116" si="190">SUM(BR108/4)</f>
        <v>0</v>
      </c>
      <c r="BS116" s="58">
        <v>3400</v>
      </c>
      <c r="BT116" s="58">
        <v>2800</v>
      </c>
      <c r="BU116" s="58">
        <f t="shared" ref="BU116" si="191">SUM(BU108/4)</f>
        <v>0</v>
      </c>
      <c r="BV116" s="58">
        <v>5000</v>
      </c>
      <c r="BW116" s="58">
        <v>5000</v>
      </c>
      <c r="BX116" s="58">
        <f t="shared" ref="BX116:BY116" si="192">SUM(BX108/4)</f>
        <v>500</v>
      </c>
      <c r="BY116" s="58">
        <f t="shared" si="192"/>
        <v>500</v>
      </c>
      <c r="BZ116" s="58">
        <v>5000</v>
      </c>
      <c r="CA116" s="58">
        <f t="shared" ref="CA116" si="193">SUM(CA108/4)</f>
        <v>0</v>
      </c>
      <c r="CB116" s="58">
        <v>2800</v>
      </c>
      <c r="CC116" s="58">
        <f t="shared" ref="CC116:CD116" si="194">SUM(CC108/4)</f>
        <v>500</v>
      </c>
      <c r="CD116" s="58">
        <f t="shared" si="194"/>
        <v>0</v>
      </c>
      <c r="CE116" s="58">
        <f t="shared" ref="CE116:CG116" si="195">SUM(CE108/4)</f>
        <v>500</v>
      </c>
      <c r="CF116" s="58">
        <f t="shared" si="195"/>
        <v>500</v>
      </c>
      <c r="CG116" s="58">
        <f t="shared" si="195"/>
        <v>500</v>
      </c>
      <c r="CH116" s="58">
        <v>3300</v>
      </c>
      <c r="CI116" s="58">
        <v>3300</v>
      </c>
      <c r="CJ116" s="58">
        <v>2800</v>
      </c>
      <c r="CK116" s="58">
        <f t="shared" ref="CK116" si="196">SUM(CK108/4)</f>
        <v>0</v>
      </c>
      <c r="CL116" s="58">
        <v>5000</v>
      </c>
      <c r="CM116" s="58">
        <v>5000</v>
      </c>
      <c r="CN116" s="58">
        <v>3300</v>
      </c>
      <c r="CO116" s="58">
        <v>2800</v>
      </c>
      <c r="CP116" s="58">
        <v>2800</v>
      </c>
      <c r="CQ116" s="58">
        <f t="shared" ref="CQ116" si="197">SUM(CQ108/4)</f>
        <v>0</v>
      </c>
      <c r="CR116" s="58"/>
      <c r="CS116" s="58"/>
      <c r="CT116" s="58">
        <f t="shared" ref="CT116:CZ116" si="198">SUM(CT108/4)</f>
        <v>0</v>
      </c>
      <c r="CU116" s="58">
        <f t="shared" si="198"/>
        <v>0</v>
      </c>
      <c r="CV116" s="58">
        <f t="shared" si="198"/>
        <v>0</v>
      </c>
      <c r="CW116" s="58">
        <f t="shared" si="198"/>
        <v>0</v>
      </c>
      <c r="CX116" s="58">
        <f t="shared" si="198"/>
        <v>0</v>
      </c>
      <c r="CY116" s="58">
        <f t="shared" si="198"/>
        <v>0</v>
      </c>
      <c r="CZ116" s="58">
        <f t="shared" si="198"/>
        <v>0</v>
      </c>
      <c r="DA116" s="58"/>
      <c r="DC116" s="58">
        <f t="shared" ref="DC116:DD116" si="199">SUM(DC108/4)</f>
        <v>0</v>
      </c>
      <c r="DD116" s="58">
        <f t="shared" si="199"/>
        <v>0</v>
      </c>
      <c r="DG116" s="58">
        <f t="shared" ref="DG116" si="200">SUM(DG108/4)</f>
        <v>0</v>
      </c>
    </row>
    <row r="117" spans="1:164" s="19" customFormat="1" x14ac:dyDescent="0.85">
      <c r="D117" s="308"/>
      <c r="E117" s="308"/>
      <c r="F117" s="308"/>
      <c r="G117" s="109" t="s">
        <v>213</v>
      </c>
      <c r="H117" s="59">
        <f t="shared" si="166"/>
        <v>140800</v>
      </c>
      <c r="I117" s="58">
        <f t="shared" ref="I117" si="201">SUM(I108/4)</f>
        <v>0</v>
      </c>
      <c r="J117" s="58">
        <f>SUM(J108/4)</f>
        <v>500</v>
      </c>
      <c r="K117" s="58">
        <f>SUM(K108/4)</f>
        <v>500</v>
      </c>
      <c r="L117" s="58">
        <f t="shared" ref="L117:V117" si="202">SUM(L108/4)</f>
        <v>500</v>
      </c>
      <c r="M117" s="58">
        <f t="shared" si="202"/>
        <v>500</v>
      </c>
      <c r="N117" s="58">
        <f t="shared" si="202"/>
        <v>500</v>
      </c>
      <c r="O117" s="58">
        <f t="shared" si="202"/>
        <v>0</v>
      </c>
      <c r="P117" s="58">
        <f t="shared" si="202"/>
        <v>0</v>
      </c>
      <c r="Q117" s="58">
        <f t="shared" si="202"/>
        <v>500</v>
      </c>
      <c r="R117" s="58">
        <f t="shared" si="202"/>
        <v>500</v>
      </c>
      <c r="S117" s="58">
        <f t="shared" si="202"/>
        <v>0</v>
      </c>
      <c r="T117" s="58">
        <f t="shared" si="202"/>
        <v>500</v>
      </c>
      <c r="U117" s="58">
        <f t="shared" si="202"/>
        <v>500</v>
      </c>
      <c r="V117" s="58">
        <f t="shared" si="202"/>
        <v>500</v>
      </c>
      <c r="W117" s="58">
        <f>SUM(W108/4)</f>
        <v>500</v>
      </c>
      <c r="X117" s="58">
        <f>SUM(X108/4)</f>
        <v>500</v>
      </c>
      <c r="Y117" s="58">
        <f>SUM(Y108/4)</f>
        <v>500</v>
      </c>
      <c r="Z117" s="58">
        <f t="shared" ref="Z117:AA117" si="203">SUM(Z108/4)</f>
        <v>500</v>
      </c>
      <c r="AA117" s="58">
        <f t="shared" si="203"/>
        <v>500</v>
      </c>
      <c r="AB117" s="58">
        <v>3400</v>
      </c>
      <c r="AC117" s="58">
        <f t="shared" ref="AC117" si="204">SUM(AC108/4)</f>
        <v>0</v>
      </c>
      <c r="AD117" s="58">
        <v>5000</v>
      </c>
      <c r="AE117" s="58">
        <f t="shared" ref="AE117" si="205">SUM(AE108/4)</f>
        <v>0</v>
      </c>
      <c r="AF117" s="58">
        <f t="shared" ref="AF117" si="206">SUM(AF108/4)</f>
        <v>0</v>
      </c>
      <c r="AG117" s="58">
        <v>5000</v>
      </c>
      <c r="AH117" s="58">
        <f t="shared" ref="AH117" si="207">SUM(AH108/4)</f>
        <v>0</v>
      </c>
      <c r="AI117" s="58">
        <f t="shared" ref="AI117" si="208">SUM(AI108/4)</f>
        <v>0</v>
      </c>
      <c r="AJ117" s="58">
        <f t="shared" ref="AJ117" si="209">SUM(AJ108/4)</f>
        <v>0</v>
      </c>
      <c r="AK117" s="58">
        <v>5000</v>
      </c>
      <c r="AL117" s="58">
        <f t="shared" ref="AL117" si="210">SUM(AL108/4)</f>
        <v>0</v>
      </c>
      <c r="AM117" s="58">
        <f t="shared" ref="AM117" si="211">SUM(AM108/4)</f>
        <v>0</v>
      </c>
      <c r="AN117" s="58">
        <f t="shared" ref="AN117" si="212">SUM(AN108/4)</f>
        <v>0</v>
      </c>
      <c r="AO117" s="58">
        <f t="shared" ref="AO117" si="213">SUM(AO108/4)</f>
        <v>0</v>
      </c>
      <c r="AP117" s="58">
        <f t="shared" ref="AP117" si="214">SUM(AP108/4)</f>
        <v>0</v>
      </c>
      <c r="AQ117" s="58">
        <v>2800</v>
      </c>
      <c r="AR117" s="58">
        <v>2800</v>
      </c>
      <c r="AS117" s="58">
        <f t="shared" ref="AS117" si="215">SUM(AS108/4)</f>
        <v>0</v>
      </c>
      <c r="AT117" s="58">
        <f t="shared" ref="AT117" si="216">SUM(AT108/4)</f>
        <v>500</v>
      </c>
      <c r="AU117" s="58">
        <v>2800</v>
      </c>
      <c r="AV117" s="58">
        <f t="shared" ref="AV117" si="217">SUM(AV108/4)</f>
        <v>0</v>
      </c>
      <c r="AW117" s="58">
        <v>2800</v>
      </c>
      <c r="AX117" s="58">
        <f t="shared" ref="AX117" si="218">SUM(AX108/4)</f>
        <v>0</v>
      </c>
      <c r="AY117" s="58">
        <f t="shared" ref="AY117" si="219">SUM(AY108/4)</f>
        <v>0</v>
      </c>
      <c r="AZ117" s="58">
        <v>3400</v>
      </c>
      <c r="BA117" s="58">
        <f t="shared" ref="BA117" si="220">SUM(BA108/4)</f>
        <v>0</v>
      </c>
      <c r="BB117" s="58">
        <v>2800</v>
      </c>
      <c r="BC117" s="58">
        <v>2800</v>
      </c>
      <c r="BD117" s="58">
        <v>2800</v>
      </c>
      <c r="BE117" s="58">
        <v>5000</v>
      </c>
      <c r="BF117" s="58">
        <v>3300</v>
      </c>
      <c r="BG117" s="58">
        <v>2800</v>
      </c>
      <c r="BH117" s="58">
        <f t="shared" ref="BH117" si="221">SUM(BH108/4)</f>
        <v>0</v>
      </c>
      <c r="BI117" s="58">
        <v>2800</v>
      </c>
      <c r="BJ117" s="58">
        <f t="shared" ref="BJ117" si="222">SUM(BJ108/4)</f>
        <v>0</v>
      </c>
      <c r="BK117" s="58">
        <v>3300</v>
      </c>
      <c r="BL117" s="58">
        <f t="shared" ref="BL117" si="223">SUM(BL108/4)</f>
        <v>500</v>
      </c>
      <c r="BM117" s="58">
        <v>2800</v>
      </c>
      <c r="BN117" s="58">
        <v>5000</v>
      </c>
      <c r="BO117" s="58">
        <v>5000</v>
      </c>
      <c r="BP117" s="58">
        <v>2800</v>
      </c>
      <c r="BQ117" s="58">
        <v>2800</v>
      </c>
      <c r="BR117" s="58">
        <f t="shared" ref="BR117" si="224">SUM(BR108/4)</f>
        <v>0</v>
      </c>
      <c r="BS117" s="58">
        <v>3400</v>
      </c>
      <c r="BT117" s="58">
        <v>2800</v>
      </c>
      <c r="BU117" s="58">
        <f t="shared" ref="BU117" si="225">SUM(BU108/4)</f>
        <v>0</v>
      </c>
      <c r="BV117" s="58">
        <v>5000</v>
      </c>
      <c r="BW117" s="58">
        <v>5000</v>
      </c>
      <c r="BX117" s="58">
        <f t="shared" ref="BX117:BY117" si="226">SUM(BX108/4)</f>
        <v>500</v>
      </c>
      <c r="BY117" s="58">
        <f t="shared" si="226"/>
        <v>500</v>
      </c>
      <c r="BZ117" s="58">
        <v>5000</v>
      </c>
      <c r="CA117" s="58">
        <f t="shared" ref="CA117" si="227">SUM(CA108/4)</f>
        <v>0</v>
      </c>
      <c r="CB117" s="58">
        <v>2800</v>
      </c>
      <c r="CC117" s="58">
        <f t="shared" ref="CC117:CD117" si="228">SUM(CC108/4)</f>
        <v>500</v>
      </c>
      <c r="CD117" s="58">
        <f t="shared" si="228"/>
        <v>0</v>
      </c>
      <c r="CE117" s="58">
        <f t="shared" ref="CE117:CG117" si="229">SUM(CE108/4)</f>
        <v>500</v>
      </c>
      <c r="CF117" s="58">
        <f t="shared" si="229"/>
        <v>500</v>
      </c>
      <c r="CG117" s="58">
        <f t="shared" si="229"/>
        <v>500</v>
      </c>
      <c r="CH117" s="58">
        <v>3300</v>
      </c>
      <c r="CI117" s="58">
        <v>3300</v>
      </c>
      <c r="CJ117" s="58">
        <v>2800</v>
      </c>
      <c r="CK117" s="58">
        <f t="shared" ref="CK117" si="230">SUM(CK108/4)</f>
        <v>0</v>
      </c>
      <c r="CL117" s="58">
        <v>5000</v>
      </c>
      <c r="CM117" s="58">
        <v>5000</v>
      </c>
      <c r="CN117" s="58">
        <v>3300</v>
      </c>
      <c r="CO117" s="58">
        <v>2800</v>
      </c>
      <c r="CP117" s="58">
        <v>2800</v>
      </c>
      <c r="CQ117" s="58">
        <f t="shared" ref="CQ117" si="231">SUM(CQ108/4)</f>
        <v>0</v>
      </c>
      <c r="CR117" s="58"/>
      <c r="CS117" s="58"/>
      <c r="CT117" s="58">
        <f t="shared" ref="CT117:CZ117" si="232">SUM(CT108/4)</f>
        <v>0</v>
      </c>
      <c r="CU117" s="58">
        <f t="shared" si="232"/>
        <v>0</v>
      </c>
      <c r="CV117" s="58">
        <f t="shared" si="232"/>
        <v>0</v>
      </c>
      <c r="CW117" s="58">
        <f t="shared" si="232"/>
        <v>0</v>
      </c>
      <c r="CX117" s="58">
        <f t="shared" si="232"/>
        <v>0</v>
      </c>
      <c r="CY117" s="58">
        <f t="shared" si="232"/>
        <v>0</v>
      </c>
      <c r="CZ117" s="58">
        <f t="shared" si="232"/>
        <v>0</v>
      </c>
      <c r="DA117" s="58"/>
      <c r="DC117" s="58">
        <f t="shared" ref="DC117:DD117" si="233">SUM(DC108/4)</f>
        <v>0</v>
      </c>
      <c r="DD117" s="58">
        <f t="shared" si="233"/>
        <v>0</v>
      </c>
      <c r="DG117" s="58">
        <f t="shared" ref="DG117" si="234">SUM(DG108/4)</f>
        <v>0</v>
      </c>
    </row>
    <row r="118" spans="1:164" s="19" customFormat="1" x14ac:dyDescent="0.85">
      <c r="D118" s="308"/>
      <c r="E118" s="308"/>
      <c r="F118" s="308"/>
      <c r="G118" s="110" t="s">
        <v>214</v>
      </c>
      <c r="H118" s="59">
        <f t="shared" si="166"/>
        <v>139500</v>
      </c>
      <c r="I118" s="58">
        <f t="shared" ref="I118" si="235">SUM(I108/4)</f>
        <v>0</v>
      </c>
      <c r="J118" s="58">
        <f>SUM(J108/4)</f>
        <v>500</v>
      </c>
      <c r="K118" s="58">
        <f>SUM(K108/4)</f>
        <v>500</v>
      </c>
      <c r="L118" s="58">
        <f t="shared" ref="L118:V118" si="236">SUM(L108/4)</f>
        <v>500</v>
      </c>
      <c r="M118" s="58">
        <f t="shared" si="236"/>
        <v>500</v>
      </c>
      <c r="N118" s="58">
        <f t="shared" si="236"/>
        <v>500</v>
      </c>
      <c r="O118" s="58">
        <f t="shared" si="236"/>
        <v>0</v>
      </c>
      <c r="P118" s="58">
        <f t="shared" si="236"/>
        <v>0</v>
      </c>
      <c r="Q118" s="58">
        <f t="shared" si="236"/>
        <v>500</v>
      </c>
      <c r="R118" s="58">
        <f t="shared" si="236"/>
        <v>500</v>
      </c>
      <c r="S118" s="58">
        <f t="shared" si="236"/>
        <v>0</v>
      </c>
      <c r="T118" s="58">
        <f t="shared" si="236"/>
        <v>500</v>
      </c>
      <c r="U118" s="58">
        <f t="shared" si="236"/>
        <v>500</v>
      </c>
      <c r="V118" s="58">
        <f t="shared" si="236"/>
        <v>500</v>
      </c>
      <c r="W118" s="58">
        <f>SUM(W108/4)</f>
        <v>500</v>
      </c>
      <c r="X118" s="58">
        <f>SUM(X108/4)</f>
        <v>500</v>
      </c>
      <c r="Y118" s="58">
        <f>SUM(Y108/4)</f>
        <v>500</v>
      </c>
      <c r="Z118" s="58">
        <f t="shared" ref="Z118:AA118" si="237">SUM(Z108/4)</f>
        <v>500</v>
      </c>
      <c r="AA118" s="58">
        <f t="shared" si="237"/>
        <v>500</v>
      </c>
      <c r="AB118" s="58">
        <v>3400</v>
      </c>
      <c r="AC118" s="58">
        <f t="shared" ref="AC118" si="238">SUM(AC108/4)</f>
        <v>0</v>
      </c>
      <c r="AD118" s="58">
        <v>5000</v>
      </c>
      <c r="AE118" s="58">
        <f t="shared" ref="AE118" si="239">SUM(AE108/4)</f>
        <v>0</v>
      </c>
      <c r="AF118" s="58">
        <f t="shared" ref="AF118" si="240">SUM(AF108/4)</f>
        <v>0</v>
      </c>
      <c r="AG118" s="58">
        <v>5000</v>
      </c>
      <c r="AH118" s="58">
        <f t="shared" ref="AH118" si="241">SUM(AH108/4)</f>
        <v>0</v>
      </c>
      <c r="AI118" s="58">
        <f t="shared" ref="AI118" si="242">SUM(AI108/4)</f>
        <v>0</v>
      </c>
      <c r="AJ118" s="58">
        <f t="shared" ref="AJ118" si="243">SUM(AJ108/4)</f>
        <v>0</v>
      </c>
      <c r="AK118" s="58">
        <v>5000</v>
      </c>
      <c r="AL118" s="58">
        <f t="shared" ref="AL118" si="244">SUM(AL108/4)</f>
        <v>0</v>
      </c>
      <c r="AM118" s="58">
        <f t="shared" ref="AM118" si="245">SUM(AM108/4)</f>
        <v>0</v>
      </c>
      <c r="AN118" s="58">
        <f t="shared" ref="AN118" si="246">SUM(AN108/4)</f>
        <v>0</v>
      </c>
      <c r="AO118" s="58">
        <f t="shared" ref="AO118" si="247">SUM(AO108/4)</f>
        <v>0</v>
      </c>
      <c r="AP118" s="58">
        <f t="shared" ref="AP118" si="248">SUM(AP108/4)</f>
        <v>0</v>
      </c>
      <c r="AQ118" s="58">
        <v>2700</v>
      </c>
      <c r="AR118" s="58">
        <v>2700</v>
      </c>
      <c r="AS118" s="58">
        <f t="shared" ref="AS118" si="249">SUM(AS108/4)</f>
        <v>0</v>
      </c>
      <c r="AT118" s="58">
        <f t="shared" ref="AT118" si="250">SUM(AT108/4)</f>
        <v>500</v>
      </c>
      <c r="AU118" s="58">
        <v>2700</v>
      </c>
      <c r="AV118" s="58">
        <f t="shared" ref="AV118" si="251">SUM(AV108/4)</f>
        <v>0</v>
      </c>
      <c r="AW118" s="58">
        <v>2700</v>
      </c>
      <c r="AX118" s="58">
        <f t="shared" ref="AX118" si="252">SUM(AX108/4)</f>
        <v>0</v>
      </c>
      <c r="AY118" s="58">
        <f t="shared" ref="AY118" si="253">SUM(AY108/4)</f>
        <v>0</v>
      </c>
      <c r="AZ118" s="58">
        <v>3400</v>
      </c>
      <c r="BA118" s="58">
        <f t="shared" ref="BA118" si="254">SUM(BA108/4)</f>
        <v>0</v>
      </c>
      <c r="BB118" s="58">
        <v>2700</v>
      </c>
      <c r="BC118" s="58">
        <v>2700</v>
      </c>
      <c r="BD118" s="58">
        <v>2700</v>
      </c>
      <c r="BE118" s="58">
        <v>5000</v>
      </c>
      <c r="BF118" s="58">
        <v>3400</v>
      </c>
      <c r="BG118" s="58">
        <v>2700</v>
      </c>
      <c r="BH118" s="58">
        <f t="shared" ref="BH118" si="255">SUM(BH108/4)</f>
        <v>0</v>
      </c>
      <c r="BI118" s="58">
        <v>2700</v>
      </c>
      <c r="BJ118" s="58">
        <f t="shared" ref="BJ118" si="256">SUM(BJ108/4)</f>
        <v>0</v>
      </c>
      <c r="BK118" s="58">
        <v>3400</v>
      </c>
      <c r="BL118" s="58">
        <f t="shared" ref="BL118" si="257">SUM(BL108/4)</f>
        <v>500</v>
      </c>
      <c r="BM118" s="58">
        <v>2700</v>
      </c>
      <c r="BN118" s="58">
        <v>5000</v>
      </c>
      <c r="BO118" s="58">
        <v>5000</v>
      </c>
      <c r="BP118" s="58">
        <v>2700</v>
      </c>
      <c r="BQ118" s="58">
        <v>2700</v>
      </c>
      <c r="BR118" s="58">
        <f t="shared" ref="BR118" si="258">SUM(BR108/4)</f>
        <v>0</v>
      </c>
      <c r="BS118" s="58">
        <v>3300</v>
      </c>
      <c r="BT118" s="58">
        <v>2700</v>
      </c>
      <c r="BU118" s="58">
        <f t="shared" ref="BU118" si="259">SUM(BU108/4)</f>
        <v>0</v>
      </c>
      <c r="BV118" s="58">
        <v>5000</v>
      </c>
      <c r="BW118" s="58">
        <v>5000</v>
      </c>
      <c r="BX118" s="58">
        <f t="shared" ref="BX118:BY118" si="260">SUM(BX108/4)</f>
        <v>500</v>
      </c>
      <c r="BY118" s="58">
        <f t="shared" si="260"/>
        <v>500</v>
      </c>
      <c r="BZ118" s="58">
        <v>5000</v>
      </c>
      <c r="CA118" s="58">
        <f t="shared" ref="CA118" si="261">SUM(CA108/4)</f>
        <v>0</v>
      </c>
      <c r="CB118" s="58">
        <v>2700</v>
      </c>
      <c r="CC118" s="58">
        <f t="shared" ref="CC118:CD118" si="262">SUM(CC108/4)</f>
        <v>500</v>
      </c>
      <c r="CD118" s="58">
        <f t="shared" si="262"/>
        <v>0</v>
      </c>
      <c r="CE118" s="58">
        <f t="shared" ref="CE118:CG118" si="263">SUM(CE108/4)</f>
        <v>500</v>
      </c>
      <c r="CF118" s="58">
        <f t="shared" si="263"/>
        <v>500</v>
      </c>
      <c r="CG118" s="58">
        <f t="shared" si="263"/>
        <v>500</v>
      </c>
      <c r="CH118" s="58">
        <v>3400</v>
      </c>
      <c r="CI118" s="58">
        <v>3400</v>
      </c>
      <c r="CJ118" s="58">
        <v>2700</v>
      </c>
      <c r="CK118" s="58">
        <f t="shared" ref="CK118" si="264">SUM(CK108/4)</f>
        <v>0</v>
      </c>
      <c r="CL118" s="58">
        <v>5000</v>
      </c>
      <c r="CM118" s="58">
        <v>5000</v>
      </c>
      <c r="CN118" s="58">
        <v>3400</v>
      </c>
      <c r="CO118" s="58">
        <v>2700</v>
      </c>
      <c r="CP118" s="58">
        <v>2700</v>
      </c>
      <c r="CQ118" s="58">
        <f t="shared" ref="CQ118" si="265">SUM(CQ108/4)</f>
        <v>0</v>
      </c>
      <c r="CR118" s="58">
        <f>SUM(CR107-CR115)</f>
        <v>0</v>
      </c>
      <c r="CS118" s="58"/>
      <c r="CT118" s="58">
        <f t="shared" ref="CT118:CZ118" si="266">SUM(CT108/4)</f>
        <v>0</v>
      </c>
      <c r="CU118" s="58">
        <f t="shared" si="266"/>
        <v>0</v>
      </c>
      <c r="CV118" s="58">
        <f t="shared" si="266"/>
        <v>0</v>
      </c>
      <c r="CW118" s="58">
        <f t="shared" si="266"/>
        <v>0</v>
      </c>
      <c r="CX118" s="58">
        <f t="shared" si="266"/>
        <v>0</v>
      </c>
      <c r="CY118" s="58">
        <f t="shared" si="266"/>
        <v>0</v>
      </c>
      <c r="CZ118" s="58">
        <f t="shared" si="266"/>
        <v>0</v>
      </c>
      <c r="DA118" s="58">
        <f>SUM(DA107-DA115)</f>
        <v>0</v>
      </c>
      <c r="DC118" s="58">
        <f t="shared" ref="DC118:DD118" si="267">SUM(DC108/4)</f>
        <v>0</v>
      </c>
      <c r="DD118" s="58">
        <f t="shared" si="267"/>
        <v>0</v>
      </c>
      <c r="DG118" s="58">
        <f t="shared" ref="DG118" si="268">SUM(DG108/4)</f>
        <v>0</v>
      </c>
    </row>
    <row r="119" spans="1:164" s="19" customFormat="1" x14ac:dyDescent="0.85">
      <c r="D119" s="308"/>
      <c r="E119" s="308"/>
      <c r="F119" s="308"/>
      <c r="G119" s="111" t="s">
        <v>3</v>
      </c>
      <c r="H119" s="111">
        <f>SUM(H115:H118)</f>
        <v>560600</v>
      </c>
      <c r="I119" s="111">
        <f t="shared" ref="I119" si="269">SUM(I115:I118)</f>
        <v>0</v>
      </c>
      <c r="J119" s="111">
        <f>SUM(J115:J118)</f>
        <v>2000</v>
      </c>
      <c r="K119" s="111">
        <f>SUM(K115:K118)</f>
        <v>2000</v>
      </c>
      <c r="L119" s="111">
        <f t="shared" ref="L119:V119" si="270">SUM(L115:L118)</f>
        <v>2000</v>
      </c>
      <c r="M119" s="111">
        <f t="shared" si="270"/>
        <v>2000</v>
      </c>
      <c r="N119" s="111">
        <f t="shared" si="270"/>
        <v>2000</v>
      </c>
      <c r="O119" s="111">
        <f t="shared" si="270"/>
        <v>0</v>
      </c>
      <c r="P119" s="111">
        <f t="shared" si="270"/>
        <v>0</v>
      </c>
      <c r="Q119" s="111">
        <f t="shared" si="270"/>
        <v>2000</v>
      </c>
      <c r="R119" s="111">
        <f t="shared" si="270"/>
        <v>2000</v>
      </c>
      <c r="S119" s="111">
        <f t="shared" si="270"/>
        <v>0</v>
      </c>
      <c r="T119" s="111">
        <f t="shared" si="270"/>
        <v>2000</v>
      </c>
      <c r="U119" s="111">
        <f t="shared" si="270"/>
        <v>2000</v>
      </c>
      <c r="V119" s="111">
        <f t="shared" si="270"/>
        <v>2000</v>
      </c>
      <c r="W119" s="111">
        <f>SUM(W115:W118)</f>
        <v>2000</v>
      </c>
      <c r="X119" s="111">
        <f>SUM(X115:X118)</f>
        <v>2000</v>
      </c>
      <c r="Y119" s="111">
        <f>SUM(Y115:Y118)</f>
        <v>2000</v>
      </c>
      <c r="Z119" s="111">
        <f t="shared" ref="Z119" si="271">SUM(Z115:Z118)</f>
        <v>2000</v>
      </c>
      <c r="AA119" s="111">
        <f t="shared" ref="AA119" si="272">SUM(AA115:AA118)</f>
        <v>2000</v>
      </c>
      <c r="AB119" s="111">
        <f>SUM(AB115:AB118)</f>
        <v>13500</v>
      </c>
      <c r="AC119" s="111">
        <f t="shared" ref="AC119" si="273">SUM(AC115:AC118)</f>
        <v>0</v>
      </c>
      <c r="AD119" s="111">
        <f>SUM(AD115:AD118)</f>
        <v>19900</v>
      </c>
      <c r="AE119" s="111">
        <f t="shared" ref="AE119" si="274">SUM(AE115:AE118)</f>
        <v>0</v>
      </c>
      <c r="AF119" s="111">
        <f t="shared" ref="AF119" si="275">SUM(AF115:AF118)</f>
        <v>0</v>
      </c>
      <c r="AG119" s="111">
        <f>SUM(AG115:AG118)</f>
        <v>19900</v>
      </c>
      <c r="AH119" s="111">
        <f t="shared" ref="AH119" si="276">SUM(AH115:AH118)</f>
        <v>0</v>
      </c>
      <c r="AI119" s="111">
        <f t="shared" ref="AI119" si="277">SUM(AI115:AI118)</f>
        <v>0</v>
      </c>
      <c r="AJ119" s="111">
        <f t="shared" ref="AJ119" si="278">SUM(AJ115:AJ118)</f>
        <v>0</v>
      </c>
      <c r="AK119" s="111">
        <f>SUM(AK115:AK118)</f>
        <v>19900</v>
      </c>
      <c r="AL119" s="111">
        <f t="shared" ref="AL119" si="279">SUM(AL115:AL118)</f>
        <v>0</v>
      </c>
      <c r="AM119" s="111">
        <f t="shared" ref="AM119" si="280">SUM(AM115:AM118)</f>
        <v>0</v>
      </c>
      <c r="AN119" s="111">
        <f t="shared" ref="AN119" si="281">SUM(AN115:AN118)</f>
        <v>0</v>
      </c>
      <c r="AO119" s="111">
        <f t="shared" ref="AO119" si="282">SUM(AO115:AO118)</f>
        <v>0</v>
      </c>
      <c r="AP119" s="111">
        <f t="shared" ref="AP119" si="283">SUM(AP115:AP118)</f>
        <v>0</v>
      </c>
      <c r="AQ119" s="111">
        <f>SUM(AQ115:AQ118)</f>
        <v>11100</v>
      </c>
      <c r="AR119" s="111">
        <f>SUM(AR115:AR118)</f>
        <v>11100</v>
      </c>
      <c r="AS119" s="111">
        <f t="shared" ref="AS119" si="284">SUM(AS115:AS118)</f>
        <v>0</v>
      </c>
      <c r="AT119" s="111">
        <f t="shared" ref="AT119" si="285">SUM(AT115:AT118)</f>
        <v>2000</v>
      </c>
      <c r="AU119" s="111">
        <f>SUM(AU115:AU118)</f>
        <v>11100</v>
      </c>
      <c r="AV119" s="111">
        <f t="shared" ref="AV119" si="286">SUM(AV115:AV118)</f>
        <v>0</v>
      </c>
      <c r="AW119" s="111">
        <f>SUM(AW115:AW118)</f>
        <v>11100</v>
      </c>
      <c r="AX119" s="111">
        <f t="shared" ref="AX119" si="287">SUM(AX115:AX118)</f>
        <v>0</v>
      </c>
      <c r="AY119" s="111">
        <f t="shared" ref="AY119" si="288">SUM(AY115:AY118)</f>
        <v>0</v>
      </c>
      <c r="AZ119" s="111">
        <f>SUM(AZ115:AZ118)</f>
        <v>13500</v>
      </c>
      <c r="BA119" s="111">
        <f t="shared" ref="BA119" si="289">SUM(BA115:BA118)</f>
        <v>0</v>
      </c>
      <c r="BB119" s="111">
        <f t="shared" ref="BB119:BG119" si="290">SUM(BB115:BB118)</f>
        <v>11100</v>
      </c>
      <c r="BC119" s="111">
        <f t="shared" si="290"/>
        <v>11100</v>
      </c>
      <c r="BD119" s="111">
        <f t="shared" si="290"/>
        <v>11100</v>
      </c>
      <c r="BE119" s="111">
        <f t="shared" si="290"/>
        <v>19900</v>
      </c>
      <c r="BF119" s="111">
        <f t="shared" si="290"/>
        <v>13300</v>
      </c>
      <c r="BG119" s="111">
        <f t="shared" si="290"/>
        <v>11100</v>
      </c>
      <c r="BH119" s="111">
        <f t="shared" ref="BH119" si="291">SUM(BH115:BH118)</f>
        <v>0</v>
      </c>
      <c r="BI119" s="111">
        <f>SUM(BI115:BI118)</f>
        <v>11100</v>
      </c>
      <c r="BJ119" s="111">
        <f t="shared" ref="BJ119" si="292">SUM(BJ115:BJ118)</f>
        <v>0</v>
      </c>
      <c r="BK119" s="111">
        <f>SUM(BK115:BK118)</f>
        <v>13300</v>
      </c>
      <c r="BL119" s="111">
        <f t="shared" ref="BL119" si="293">SUM(BL115:BL118)</f>
        <v>2000</v>
      </c>
      <c r="BM119" s="111">
        <f>SUM(BM115:BM118)</f>
        <v>11100</v>
      </c>
      <c r="BN119" s="111">
        <f>SUM(BN115:BN118)</f>
        <v>19900</v>
      </c>
      <c r="BO119" s="111">
        <f>SUM(BO115:BO118)</f>
        <v>19900</v>
      </c>
      <c r="BP119" s="111">
        <f>SUM(BP115:BP118)</f>
        <v>11100</v>
      </c>
      <c r="BQ119" s="111">
        <f>SUM(BQ115:BQ118)</f>
        <v>11100</v>
      </c>
      <c r="BR119" s="111">
        <f t="shared" ref="BR119" si="294">SUM(BR115:BR118)</f>
        <v>0</v>
      </c>
      <c r="BS119" s="111">
        <f>SUM(BS115:BS118)</f>
        <v>13500</v>
      </c>
      <c r="BT119" s="111">
        <f>SUM(BT115:BT118)</f>
        <v>11100</v>
      </c>
      <c r="BU119" s="111">
        <f t="shared" ref="BU119" si="295">SUM(BU115:BU118)</f>
        <v>0</v>
      </c>
      <c r="BV119" s="111">
        <f>SUM(BV115:BV118)</f>
        <v>19900</v>
      </c>
      <c r="BW119" s="111">
        <f>SUM(BW115:BW118)</f>
        <v>19900</v>
      </c>
      <c r="BX119" s="111">
        <f t="shared" ref="BX119:BY119" si="296">SUM(BX115:BX118)</f>
        <v>2000</v>
      </c>
      <c r="BY119" s="111">
        <f t="shared" si="296"/>
        <v>2000</v>
      </c>
      <c r="BZ119" s="111">
        <f>SUM(BZ115:BZ118)</f>
        <v>19900</v>
      </c>
      <c r="CA119" s="111">
        <f t="shared" ref="CA119" si="297">SUM(CA115:CA118)</f>
        <v>0</v>
      </c>
      <c r="CB119" s="111">
        <f>SUM(CB115:CB118)</f>
        <v>11100</v>
      </c>
      <c r="CC119" s="111">
        <f t="shared" ref="CC119:CD119" si="298">SUM(CC115:CC118)</f>
        <v>2000</v>
      </c>
      <c r="CD119" s="111">
        <f t="shared" si="298"/>
        <v>0</v>
      </c>
      <c r="CE119" s="111">
        <f t="shared" ref="CE119:CG119" si="299">SUM(CE115:CE118)</f>
        <v>2000</v>
      </c>
      <c r="CF119" s="111">
        <f t="shared" si="299"/>
        <v>2000</v>
      </c>
      <c r="CG119" s="111">
        <f t="shared" si="299"/>
        <v>2000</v>
      </c>
      <c r="CH119" s="111">
        <f>SUM(CH115:CH118)</f>
        <v>13300</v>
      </c>
      <c r="CI119" s="111">
        <f>SUM(CI115:CI118)</f>
        <v>13300</v>
      </c>
      <c r="CJ119" s="111">
        <f>SUM(CJ115:CJ118)</f>
        <v>11100</v>
      </c>
      <c r="CK119" s="111">
        <f t="shared" ref="CK119" si="300">SUM(CK115:CK118)</f>
        <v>0</v>
      </c>
      <c r="CL119" s="111">
        <f>SUM(CL115:CL118)</f>
        <v>19900</v>
      </c>
      <c r="CM119" s="111">
        <f>SUM(CM115:CM118)</f>
        <v>19900</v>
      </c>
      <c r="CN119" s="111">
        <f>SUM(CN115:CN118)</f>
        <v>13300</v>
      </c>
      <c r="CO119" s="111">
        <f>SUM(CO115:CO118)</f>
        <v>11100</v>
      </c>
      <c r="CP119" s="111">
        <f>SUM(CP115:CP118)</f>
        <v>11100</v>
      </c>
      <c r="CQ119" s="111">
        <f t="shared" ref="CQ119" si="301">SUM(CQ115:CQ118)</f>
        <v>0</v>
      </c>
      <c r="CR119" s="111">
        <f>SUM(CR115:CR118)</f>
        <v>0</v>
      </c>
      <c r="CS119" s="111"/>
      <c r="CT119" s="111">
        <f t="shared" ref="CT119:CZ119" si="302">SUM(CT115:CT118)</f>
        <v>0</v>
      </c>
      <c r="CU119" s="111">
        <f t="shared" si="302"/>
        <v>0</v>
      </c>
      <c r="CV119" s="111">
        <f t="shared" si="302"/>
        <v>0</v>
      </c>
      <c r="CW119" s="111">
        <f t="shared" si="302"/>
        <v>0</v>
      </c>
      <c r="CX119" s="111">
        <f t="shared" si="302"/>
        <v>0</v>
      </c>
      <c r="CY119" s="111">
        <f t="shared" si="302"/>
        <v>0</v>
      </c>
      <c r="CZ119" s="111">
        <f t="shared" si="302"/>
        <v>0</v>
      </c>
      <c r="DA119" s="111">
        <f>SUM(DA115:DA118)</f>
        <v>0</v>
      </c>
      <c r="DB119" s="111"/>
      <c r="DC119" s="111">
        <f t="shared" ref="DC119:DD119" si="303">SUM(DC115:DC118)</f>
        <v>0</v>
      </c>
      <c r="DD119" s="111">
        <f t="shared" si="303"/>
        <v>0</v>
      </c>
      <c r="DE119" s="111"/>
      <c r="DF119" s="111"/>
      <c r="DG119" s="111">
        <f t="shared" ref="DG119" si="304">SUM(DG115:DG118)</f>
        <v>0</v>
      </c>
    </row>
    <row r="120" spans="1:164" s="19" customFormat="1" x14ac:dyDescent="0.85">
      <c r="D120" s="311" t="s">
        <v>282</v>
      </c>
      <c r="E120" s="308"/>
      <c r="F120" s="308"/>
      <c r="G120" s="105" t="s">
        <v>211</v>
      </c>
      <c r="H120" s="59">
        <f>SUM(I120:DA120)</f>
        <v>168200</v>
      </c>
      <c r="I120" s="58">
        <f>SUM(I109/4)</f>
        <v>3100</v>
      </c>
      <c r="J120" s="58">
        <f t="shared" ref="J120:N120" si="305">SUM(J109/4)</f>
        <v>0</v>
      </c>
      <c r="K120" s="58">
        <f t="shared" si="305"/>
        <v>0</v>
      </c>
      <c r="L120" s="58">
        <f t="shared" si="305"/>
        <v>0</v>
      </c>
      <c r="M120" s="58">
        <f t="shared" si="305"/>
        <v>0</v>
      </c>
      <c r="N120" s="58">
        <f t="shared" si="305"/>
        <v>0</v>
      </c>
      <c r="O120" s="58">
        <v>7800</v>
      </c>
      <c r="P120" s="58">
        <v>7800</v>
      </c>
      <c r="Q120" s="58">
        <f t="shared" ref="Q120:R120" si="306">SUM(Q109/4)</f>
        <v>0</v>
      </c>
      <c r="R120" s="58">
        <f t="shared" si="306"/>
        <v>0</v>
      </c>
      <c r="S120" s="58">
        <v>3000</v>
      </c>
      <c r="T120" s="58">
        <f t="shared" ref="T120:AD120" si="307">SUM(T109/4)</f>
        <v>0</v>
      </c>
      <c r="U120" s="58">
        <f t="shared" si="307"/>
        <v>0</v>
      </c>
      <c r="V120" s="58">
        <f t="shared" si="307"/>
        <v>0</v>
      </c>
      <c r="W120" s="58">
        <f t="shared" si="307"/>
        <v>0</v>
      </c>
      <c r="X120" s="58">
        <f t="shared" si="307"/>
        <v>0</v>
      </c>
      <c r="Y120" s="58">
        <f t="shared" si="307"/>
        <v>0</v>
      </c>
      <c r="Z120" s="58">
        <f t="shared" si="307"/>
        <v>0</v>
      </c>
      <c r="AA120" s="58">
        <f t="shared" si="307"/>
        <v>0</v>
      </c>
      <c r="AB120" s="58">
        <f t="shared" si="307"/>
        <v>0</v>
      </c>
      <c r="AC120" s="58">
        <f t="shared" si="307"/>
        <v>3100</v>
      </c>
      <c r="AD120" s="58">
        <f t="shared" si="307"/>
        <v>0</v>
      </c>
      <c r="AE120" s="58">
        <v>7800</v>
      </c>
      <c r="AF120" s="58">
        <v>7800</v>
      </c>
      <c r="AG120" s="58">
        <f t="shared" ref="AG120" si="308">SUM(AG109/4)</f>
        <v>0</v>
      </c>
      <c r="AH120" s="58">
        <v>7800</v>
      </c>
      <c r="AI120" s="58">
        <v>7800</v>
      </c>
      <c r="AJ120" s="58">
        <v>7800</v>
      </c>
      <c r="AK120" s="58">
        <f t="shared" ref="AK120:AL120" si="309">SUM(AK109/4)</f>
        <v>0</v>
      </c>
      <c r="AL120" s="58">
        <f t="shared" si="309"/>
        <v>3100</v>
      </c>
      <c r="AM120" s="58">
        <v>7800</v>
      </c>
      <c r="AN120" s="58">
        <v>7800</v>
      </c>
      <c r="AO120" s="58">
        <v>7800</v>
      </c>
      <c r="AP120" s="58">
        <v>7800</v>
      </c>
      <c r="AQ120" s="58">
        <f t="shared" ref="AQ120:AR120" si="310">SUM(AQ109/4)</f>
        <v>0</v>
      </c>
      <c r="AR120" s="58">
        <f t="shared" si="310"/>
        <v>0</v>
      </c>
      <c r="AS120" s="58">
        <v>7800</v>
      </c>
      <c r="AT120" s="58">
        <f t="shared" ref="AT120:AU120" si="311">SUM(AT109/4)</f>
        <v>0</v>
      </c>
      <c r="AU120" s="58">
        <f t="shared" si="311"/>
        <v>0</v>
      </c>
      <c r="AV120" s="58">
        <v>7800</v>
      </c>
      <c r="AW120" s="58">
        <f t="shared" ref="AW120" si="312">SUM(AW109/4)</f>
        <v>0</v>
      </c>
      <c r="AX120" s="58">
        <v>7800</v>
      </c>
      <c r="AY120" s="58">
        <f t="shared" ref="AY120:AZ120" si="313">SUM(AY109/4)</f>
        <v>3100</v>
      </c>
      <c r="AZ120" s="58">
        <f t="shared" si="313"/>
        <v>0</v>
      </c>
      <c r="BA120" s="58">
        <v>7800</v>
      </c>
      <c r="BB120" s="58">
        <f t="shared" ref="BB120:BG120" si="314">SUM(BB109/4)</f>
        <v>0</v>
      </c>
      <c r="BC120" s="58">
        <f t="shared" si="314"/>
        <v>0</v>
      </c>
      <c r="BD120" s="58">
        <f t="shared" si="314"/>
        <v>0</v>
      </c>
      <c r="BE120" s="58">
        <f t="shared" si="314"/>
        <v>0</v>
      </c>
      <c r="BF120" s="58">
        <f t="shared" si="314"/>
        <v>0</v>
      </c>
      <c r="BG120" s="58">
        <f t="shared" si="314"/>
        <v>0</v>
      </c>
      <c r="BH120" s="58">
        <f t="shared" ref="BH120:BI120" si="315">SUM(BH109/4)</f>
        <v>3100</v>
      </c>
      <c r="BI120" s="58">
        <f t="shared" si="315"/>
        <v>0</v>
      </c>
      <c r="BJ120" s="58">
        <v>7800</v>
      </c>
      <c r="BK120" s="58">
        <f t="shared" ref="BK120:BR120" si="316">SUM(BK109/4)</f>
        <v>0</v>
      </c>
      <c r="BL120" s="58">
        <f t="shared" si="316"/>
        <v>0</v>
      </c>
      <c r="BM120" s="58">
        <f t="shared" si="316"/>
        <v>0</v>
      </c>
      <c r="BN120" s="58">
        <f t="shared" si="316"/>
        <v>0</v>
      </c>
      <c r="BO120" s="58">
        <f t="shared" si="316"/>
        <v>0</v>
      </c>
      <c r="BP120" s="58">
        <f t="shared" si="316"/>
        <v>0</v>
      </c>
      <c r="BQ120" s="58">
        <f t="shared" si="316"/>
        <v>0</v>
      </c>
      <c r="BR120" s="58">
        <f t="shared" si="316"/>
        <v>3100</v>
      </c>
      <c r="BS120" s="58">
        <f t="shared" ref="BS120:BT120" si="317">SUM(BS109/4)</f>
        <v>0</v>
      </c>
      <c r="BT120" s="58">
        <f t="shared" si="317"/>
        <v>0</v>
      </c>
      <c r="BU120" s="58">
        <v>7800</v>
      </c>
      <c r="BV120" s="58">
        <f t="shared" ref="BV120:CC120" si="318">SUM(BV109/4)</f>
        <v>0</v>
      </c>
      <c r="BW120" s="58">
        <f t="shared" si="318"/>
        <v>0</v>
      </c>
      <c r="BX120" s="58">
        <f t="shared" si="318"/>
        <v>0</v>
      </c>
      <c r="BY120" s="58">
        <f t="shared" si="318"/>
        <v>0</v>
      </c>
      <c r="BZ120" s="58">
        <f t="shared" si="318"/>
        <v>0</v>
      </c>
      <c r="CA120" s="58">
        <f t="shared" si="318"/>
        <v>3100</v>
      </c>
      <c r="CB120" s="58">
        <f t="shared" si="318"/>
        <v>0</v>
      </c>
      <c r="CC120" s="58">
        <f t="shared" si="318"/>
        <v>0</v>
      </c>
      <c r="CD120" s="58">
        <v>7800</v>
      </c>
      <c r="CE120" s="58">
        <f t="shared" ref="CE120:DG120" si="319">SUM(CE109/4)</f>
        <v>0</v>
      </c>
      <c r="CF120" s="58">
        <f t="shared" si="319"/>
        <v>0</v>
      </c>
      <c r="CG120" s="58">
        <f t="shared" si="319"/>
        <v>0</v>
      </c>
      <c r="CH120" s="58">
        <f t="shared" si="319"/>
        <v>0</v>
      </c>
      <c r="CI120" s="58">
        <f t="shared" si="319"/>
        <v>0</v>
      </c>
      <c r="CJ120" s="58">
        <f t="shared" si="319"/>
        <v>0</v>
      </c>
      <c r="CK120" s="58">
        <f t="shared" si="319"/>
        <v>3100</v>
      </c>
      <c r="CL120" s="58">
        <f t="shared" si="319"/>
        <v>0</v>
      </c>
      <c r="CM120" s="58">
        <f t="shared" si="319"/>
        <v>0</v>
      </c>
      <c r="CN120" s="58">
        <f t="shared" si="319"/>
        <v>0</v>
      </c>
      <c r="CO120" s="58">
        <f t="shared" si="319"/>
        <v>0</v>
      </c>
      <c r="CP120" s="58">
        <f t="shared" si="319"/>
        <v>0</v>
      </c>
      <c r="CQ120" s="58">
        <f t="shared" si="319"/>
        <v>0</v>
      </c>
      <c r="CR120" s="58">
        <f t="shared" si="319"/>
        <v>0</v>
      </c>
      <c r="CS120" s="58"/>
      <c r="CT120" s="58">
        <f t="shared" si="319"/>
        <v>0</v>
      </c>
      <c r="CU120" s="58">
        <f t="shared" si="319"/>
        <v>0</v>
      </c>
      <c r="CV120" s="58">
        <f t="shared" si="319"/>
        <v>0</v>
      </c>
      <c r="CW120" s="58">
        <f t="shared" si="319"/>
        <v>0</v>
      </c>
      <c r="CX120" s="58">
        <f t="shared" si="319"/>
        <v>0</v>
      </c>
      <c r="CY120" s="58">
        <f t="shared" si="319"/>
        <v>0</v>
      </c>
      <c r="CZ120" s="58">
        <f t="shared" si="319"/>
        <v>0</v>
      </c>
      <c r="DA120" s="58">
        <f t="shared" si="319"/>
        <v>0</v>
      </c>
      <c r="DB120" s="58">
        <f t="shared" si="319"/>
        <v>0</v>
      </c>
      <c r="DC120" s="58">
        <f t="shared" si="319"/>
        <v>0</v>
      </c>
      <c r="DD120" s="58">
        <f t="shared" si="319"/>
        <v>0</v>
      </c>
      <c r="DE120" s="58">
        <f t="shared" si="319"/>
        <v>0</v>
      </c>
      <c r="DF120" s="58">
        <f t="shared" si="319"/>
        <v>0</v>
      </c>
      <c r="DG120" s="58">
        <f t="shared" si="319"/>
        <v>0</v>
      </c>
    </row>
    <row r="121" spans="1:164" s="19" customFormat="1" x14ac:dyDescent="0.85">
      <c r="D121" s="308"/>
      <c r="E121" s="308"/>
      <c r="F121" s="308"/>
      <c r="G121" s="108" t="s">
        <v>212</v>
      </c>
      <c r="H121" s="59">
        <f>SUM(I121:DA121)</f>
        <v>166300</v>
      </c>
      <c r="I121" s="58">
        <f>SUM(I109/4)</f>
        <v>3100</v>
      </c>
      <c r="J121" s="58">
        <f t="shared" ref="J121:N121" si="320">SUM(J109/4)</f>
        <v>0</v>
      </c>
      <c r="K121" s="58">
        <f t="shared" si="320"/>
        <v>0</v>
      </c>
      <c r="L121" s="58">
        <f t="shared" si="320"/>
        <v>0</v>
      </c>
      <c r="M121" s="58">
        <f t="shared" si="320"/>
        <v>0</v>
      </c>
      <c r="N121" s="58">
        <f t="shared" si="320"/>
        <v>0</v>
      </c>
      <c r="O121" s="58">
        <v>7700</v>
      </c>
      <c r="P121" s="58">
        <v>7700</v>
      </c>
      <c r="Q121" s="58">
        <f t="shared" ref="Q121:R121" si="321">SUM(Q109/4)</f>
        <v>0</v>
      </c>
      <c r="R121" s="58">
        <f t="shared" si="321"/>
        <v>0</v>
      </c>
      <c r="S121" s="58">
        <v>2900</v>
      </c>
      <c r="T121" s="58">
        <f t="shared" ref="T121:AD121" si="322">SUM(T109/4)</f>
        <v>0</v>
      </c>
      <c r="U121" s="58">
        <f t="shared" si="322"/>
        <v>0</v>
      </c>
      <c r="V121" s="58">
        <f t="shared" si="322"/>
        <v>0</v>
      </c>
      <c r="W121" s="58">
        <f t="shared" si="322"/>
        <v>0</v>
      </c>
      <c r="X121" s="58">
        <f t="shared" si="322"/>
        <v>0</v>
      </c>
      <c r="Y121" s="58">
        <f t="shared" si="322"/>
        <v>0</v>
      </c>
      <c r="Z121" s="58">
        <f t="shared" si="322"/>
        <v>0</v>
      </c>
      <c r="AA121" s="58">
        <f t="shared" si="322"/>
        <v>0</v>
      </c>
      <c r="AB121" s="58">
        <f t="shared" si="322"/>
        <v>0</v>
      </c>
      <c r="AC121" s="58">
        <f t="shared" si="322"/>
        <v>3100</v>
      </c>
      <c r="AD121" s="58">
        <f t="shared" si="322"/>
        <v>0</v>
      </c>
      <c r="AE121" s="58">
        <v>7700</v>
      </c>
      <c r="AF121" s="58">
        <v>7700</v>
      </c>
      <c r="AG121" s="58">
        <f t="shared" ref="AG121" si="323">SUM(AG109/4)</f>
        <v>0</v>
      </c>
      <c r="AH121" s="58">
        <v>7700</v>
      </c>
      <c r="AI121" s="58">
        <v>7700</v>
      </c>
      <c r="AJ121" s="58">
        <v>7700</v>
      </c>
      <c r="AK121" s="58">
        <f t="shared" ref="AK121:AL121" si="324">SUM(AK109/4)</f>
        <v>0</v>
      </c>
      <c r="AL121" s="58">
        <f t="shared" si="324"/>
        <v>3100</v>
      </c>
      <c r="AM121" s="58">
        <v>7700</v>
      </c>
      <c r="AN121" s="58">
        <v>7700</v>
      </c>
      <c r="AO121" s="58">
        <v>7700</v>
      </c>
      <c r="AP121" s="58">
        <v>7700</v>
      </c>
      <c r="AQ121" s="58">
        <f t="shared" ref="AQ121:AR121" si="325">SUM(AQ109/4)</f>
        <v>0</v>
      </c>
      <c r="AR121" s="58">
        <f t="shared" si="325"/>
        <v>0</v>
      </c>
      <c r="AS121" s="58">
        <v>7700</v>
      </c>
      <c r="AT121" s="58">
        <f t="shared" ref="AT121:AU121" si="326">SUM(AT109/4)</f>
        <v>0</v>
      </c>
      <c r="AU121" s="58">
        <f t="shared" si="326"/>
        <v>0</v>
      </c>
      <c r="AV121" s="58">
        <v>7700</v>
      </c>
      <c r="AW121" s="58">
        <f t="shared" ref="AW121" si="327">SUM(AW109/4)</f>
        <v>0</v>
      </c>
      <c r="AX121" s="58">
        <v>7700</v>
      </c>
      <c r="AY121" s="58">
        <f t="shared" ref="AY121:AZ121" si="328">SUM(AY109/4)</f>
        <v>3100</v>
      </c>
      <c r="AZ121" s="58">
        <f t="shared" si="328"/>
        <v>0</v>
      </c>
      <c r="BA121" s="58">
        <v>7700</v>
      </c>
      <c r="BB121" s="58">
        <f t="shared" ref="BB121:BG121" si="329">SUM(BB109/4)</f>
        <v>0</v>
      </c>
      <c r="BC121" s="58">
        <f t="shared" si="329"/>
        <v>0</v>
      </c>
      <c r="BD121" s="58">
        <f t="shared" si="329"/>
        <v>0</v>
      </c>
      <c r="BE121" s="58">
        <f t="shared" si="329"/>
        <v>0</v>
      </c>
      <c r="BF121" s="58">
        <f t="shared" si="329"/>
        <v>0</v>
      </c>
      <c r="BG121" s="58">
        <f t="shared" si="329"/>
        <v>0</v>
      </c>
      <c r="BH121" s="58">
        <f t="shared" ref="BH121:BI121" si="330">SUM(BH109/4)</f>
        <v>3100</v>
      </c>
      <c r="BI121" s="58">
        <f t="shared" si="330"/>
        <v>0</v>
      </c>
      <c r="BJ121" s="58">
        <v>7700</v>
      </c>
      <c r="BK121" s="58">
        <f t="shared" ref="BK121:BR121" si="331">SUM(BK109/4)</f>
        <v>0</v>
      </c>
      <c r="BL121" s="58">
        <f t="shared" si="331"/>
        <v>0</v>
      </c>
      <c r="BM121" s="58">
        <f t="shared" si="331"/>
        <v>0</v>
      </c>
      <c r="BN121" s="58">
        <f t="shared" si="331"/>
        <v>0</v>
      </c>
      <c r="BO121" s="58">
        <f t="shared" si="331"/>
        <v>0</v>
      </c>
      <c r="BP121" s="58">
        <f t="shared" si="331"/>
        <v>0</v>
      </c>
      <c r="BQ121" s="58">
        <f t="shared" si="331"/>
        <v>0</v>
      </c>
      <c r="BR121" s="58">
        <f t="shared" si="331"/>
        <v>3100</v>
      </c>
      <c r="BS121" s="58">
        <f t="shared" ref="BS121:BT121" si="332">SUM(BS109/4)</f>
        <v>0</v>
      </c>
      <c r="BT121" s="58">
        <f t="shared" si="332"/>
        <v>0</v>
      </c>
      <c r="BU121" s="58">
        <v>7700</v>
      </c>
      <c r="BV121" s="58">
        <f t="shared" ref="BV121:CC121" si="333">SUM(BV109/4)</f>
        <v>0</v>
      </c>
      <c r="BW121" s="58">
        <f t="shared" si="333"/>
        <v>0</v>
      </c>
      <c r="BX121" s="58">
        <f t="shared" si="333"/>
        <v>0</v>
      </c>
      <c r="BY121" s="58">
        <f t="shared" si="333"/>
        <v>0</v>
      </c>
      <c r="BZ121" s="58">
        <f t="shared" si="333"/>
        <v>0</v>
      </c>
      <c r="CA121" s="58">
        <f t="shared" si="333"/>
        <v>3100</v>
      </c>
      <c r="CB121" s="58">
        <f t="shared" si="333"/>
        <v>0</v>
      </c>
      <c r="CC121" s="58">
        <f t="shared" si="333"/>
        <v>0</v>
      </c>
      <c r="CD121" s="58">
        <v>7700</v>
      </c>
      <c r="CE121" s="58">
        <f t="shared" ref="CE121:DG121" si="334">SUM(CE109/4)</f>
        <v>0</v>
      </c>
      <c r="CF121" s="58">
        <f t="shared" si="334"/>
        <v>0</v>
      </c>
      <c r="CG121" s="58">
        <f t="shared" si="334"/>
        <v>0</v>
      </c>
      <c r="CH121" s="58">
        <f t="shared" si="334"/>
        <v>0</v>
      </c>
      <c r="CI121" s="58">
        <f t="shared" si="334"/>
        <v>0</v>
      </c>
      <c r="CJ121" s="58">
        <f t="shared" si="334"/>
        <v>0</v>
      </c>
      <c r="CK121" s="58">
        <f t="shared" si="334"/>
        <v>3100</v>
      </c>
      <c r="CL121" s="58">
        <f t="shared" si="334"/>
        <v>0</v>
      </c>
      <c r="CM121" s="58">
        <f t="shared" si="334"/>
        <v>0</v>
      </c>
      <c r="CN121" s="58">
        <f t="shared" si="334"/>
        <v>0</v>
      </c>
      <c r="CO121" s="58">
        <f t="shared" si="334"/>
        <v>0</v>
      </c>
      <c r="CP121" s="58">
        <f t="shared" si="334"/>
        <v>0</v>
      </c>
      <c r="CQ121" s="58">
        <f t="shared" si="334"/>
        <v>0</v>
      </c>
      <c r="CR121" s="58">
        <f t="shared" si="334"/>
        <v>0</v>
      </c>
      <c r="CS121" s="58"/>
      <c r="CT121" s="58">
        <f t="shared" si="334"/>
        <v>0</v>
      </c>
      <c r="CU121" s="58">
        <f t="shared" si="334"/>
        <v>0</v>
      </c>
      <c r="CV121" s="58">
        <f t="shared" si="334"/>
        <v>0</v>
      </c>
      <c r="CW121" s="58">
        <f t="shared" si="334"/>
        <v>0</v>
      </c>
      <c r="CX121" s="58">
        <f t="shared" si="334"/>
        <v>0</v>
      </c>
      <c r="CY121" s="58">
        <f t="shared" si="334"/>
        <v>0</v>
      </c>
      <c r="CZ121" s="58">
        <f t="shared" si="334"/>
        <v>0</v>
      </c>
      <c r="DA121" s="58">
        <f t="shared" si="334"/>
        <v>0</v>
      </c>
      <c r="DB121" s="58">
        <f t="shared" si="334"/>
        <v>0</v>
      </c>
      <c r="DC121" s="58">
        <f t="shared" si="334"/>
        <v>0</v>
      </c>
      <c r="DD121" s="58">
        <f t="shared" si="334"/>
        <v>0</v>
      </c>
      <c r="DE121" s="58">
        <f t="shared" si="334"/>
        <v>0</v>
      </c>
      <c r="DF121" s="58">
        <f t="shared" si="334"/>
        <v>0</v>
      </c>
      <c r="DG121" s="58">
        <f t="shared" si="334"/>
        <v>0</v>
      </c>
    </row>
    <row r="122" spans="1:164" s="19" customFormat="1" x14ac:dyDescent="0.85">
      <c r="D122" s="308"/>
      <c r="E122" s="308"/>
      <c r="F122" s="308"/>
      <c r="G122" s="109" t="s">
        <v>213</v>
      </c>
      <c r="H122" s="59">
        <f>SUM(I122:DA122)</f>
        <v>168200</v>
      </c>
      <c r="I122" s="58">
        <f>SUM(I109/4)</f>
        <v>3100</v>
      </c>
      <c r="J122" s="58">
        <f t="shared" ref="J122:N122" si="335">SUM(J109/4)</f>
        <v>0</v>
      </c>
      <c r="K122" s="58">
        <f t="shared" si="335"/>
        <v>0</v>
      </c>
      <c r="L122" s="58">
        <f t="shared" si="335"/>
        <v>0</v>
      </c>
      <c r="M122" s="58">
        <f t="shared" si="335"/>
        <v>0</v>
      </c>
      <c r="N122" s="58">
        <f t="shared" si="335"/>
        <v>0</v>
      </c>
      <c r="O122" s="58">
        <v>7800</v>
      </c>
      <c r="P122" s="58">
        <v>7800</v>
      </c>
      <c r="Q122" s="58">
        <f t="shared" ref="Q122:R122" si="336">SUM(Q109/4)</f>
        <v>0</v>
      </c>
      <c r="R122" s="58">
        <f t="shared" si="336"/>
        <v>0</v>
      </c>
      <c r="S122" s="58">
        <v>3000</v>
      </c>
      <c r="T122" s="58">
        <f t="shared" ref="T122:AD122" si="337">SUM(T109/4)</f>
        <v>0</v>
      </c>
      <c r="U122" s="58">
        <f t="shared" si="337"/>
        <v>0</v>
      </c>
      <c r="V122" s="58">
        <f t="shared" si="337"/>
        <v>0</v>
      </c>
      <c r="W122" s="58">
        <f t="shared" si="337"/>
        <v>0</v>
      </c>
      <c r="X122" s="58">
        <f t="shared" si="337"/>
        <v>0</v>
      </c>
      <c r="Y122" s="58">
        <f t="shared" si="337"/>
        <v>0</v>
      </c>
      <c r="Z122" s="58">
        <f t="shared" si="337"/>
        <v>0</v>
      </c>
      <c r="AA122" s="58">
        <f t="shared" si="337"/>
        <v>0</v>
      </c>
      <c r="AB122" s="58">
        <f t="shared" si="337"/>
        <v>0</v>
      </c>
      <c r="AC122" s="58">
        <f t="shared" si="337"/>
        <v>3100</v>
      </c>
      <c r="AD122" s="58">
        <f t="shared" si="337"/>
        <v>0</v>
      </c>
      <c r="AE122" s="58">
        <v>7800</v>
      </c>
      <c r="AF122" s="58">
        <v>7800</v>
      </c>
      <c r="AG122" s="58">
        <f t="shared" ref="AG122" si="338">SUM(AG109/4)</f>
        <v>0</v>
      </c>
      <c r="AH122" s="58">
        <v>7800</v>
      </c>
      <c r="AI122" s="58">
        <v>7800</v>
      </c>
      <c r="AJ122" s="58">
        <v>7800</v>
      </c>
      <c r="AK122" s="58">
        <f t="shared" ref="AK122:AL122" si="339">SUM(AK109/4)</f>
        <v>0</v>
      </c>
      <c r="AL122" s="58">
        <f t="shared" si="339"/>
        <v>3100</v>
      </c>
      <c r="AM122" s="58">
        <v>7800</v>
      </c>
      <c r="AN122" s="58">
        <v>7800</v>
      </c>
      <c r="AO122" s="58">
        <v>7800</v>
      </c>
      <c r="AP122" s="58">
        <v>7800</v>
      </c>
      <c r="AQ122" s="58">
        <f t="shared" ref="AQ122:AR122" si="340">SUM(AQ109/4)</f>
        <v>0</v>
      </c>
      <c r="AR122" s="58">
        <f t="shared" si="340"/>
        <v>0</v>
      </c>
      <c r="AS122" s="58">
        <v>7800</v>
      </c>
      <c r="AT122" s="58">
        <f t="shared" ref="AT122:AU122" si="341">SUM(AT109/4)</f>
        <v>0</v>
      </c>
      <c r="AU122" s="58">
        <f t="shared" si="341"/>
        <v>0</v>
      </c>
      <c r="AV122" s="58">
        <v>7800</v>
      </c>
      <c r="AW122" s="58">
        <f t="shared" ref="AW122" si="342">SUM(AW109/4)</f>
        <v>0</v>
      </c>
      <c r="AX122" s="58">
        <v>7800</v>
      </c>
      <c r="AY122" s="58">
        <f t="shared" ref="AY122:AZ122" si="343">SUM(AY109/4)</f>
        <v>3100</v>
      </c>
      <c r="AZ122" s="58">
        <f t="shared" si="343"/>
        <v>0</v>
      </c>
      <c r="BA122" s="58">
        <v>7800</v>
      </c>
      <c r="BB122" s="58">
        <f t="shared" ref="BB122:BG122" si="344">SUM(BB109/4)</f>
        <v>0</v>
      </c>
      <c r="BC122" s="58">
        <f t="shared" si="344"/>
        <v>0</v>
      </c>
      <c r="BD122" s="58">
        <f t="shared" si="344"/>
        <v>0</v>
      </c>
      <c r="BE122" s="58">
        <f t="shared" si="344"/>
        <v>0</v>
      </c>
      <c r="BF122" s="58">
        <f t="shared" si="344"/>
        <v>0</v>
      </c>
      <c r="BG122" s="58">
        <f t="shared" si="344"/>
        <v>0</v>
      </c>
      <c r="BH122" s="58">
        <f t="shared" ref="BH122:BI122" si="345">SUM(BH109/4)</f>
        <v>3100</v>
      </c>
      <c r="BI122" s="58">
        <f t="shared" si="345"/>
        <v>0</v>
      </c>
      <c r="BJ122" s="58">
        <v>7800</v>
      </c>
      <c r="BK122" s="58">
        <f t="shared" ref="BK122:BR122" si="346">SUM(BK109/4)</f>
        <v>0</v>
      </c>
      <c r="BL122" s="58">
        <f t="shared" si="346"/>
        <v>0</v>
      </c>
      <c r="BM122" s="58">
        <f t="shared" si="346"/>
        <v>0</v>
      </c>
      <c r="BN122" s="58">
        <f t="shared" si="346"/>
        <v>0</v>
      </c>
      <c r="BO122" s="58">
        <f t="shared" si="346"/>
        <v>0</v>
      </c>
      <c r="BP122" s="58">
        <f t="shared" si="346"/>
        <v>0</v>
      </c>
      <c r="BQ122" s="58">
        <f t="shared" si="346"/>
        <v>0</v>
      </c>
      <c r="BR122" s="58">
        <f t="shared" si="346"/>
        <v>3100</v>
      </c>
      <c r="BS122" s="58">
        <f t="shared" ref="BS122:BT122" si="347">SUM(BS109/4)</f>
        <v>0</v>
      </c>
      <c r="BT122" s="58">
        <f t="shared" si="347"/>
        <v>0</v>
      </c>
      <c r="BU122" s="58">
        <v>7800</v>
      </c>
      <c r="BV122" s="58">
        <f t="shared" ref="BV122:CC122" si="348">SUM(BV109/4)</f>
        <v>0</v>
      </c>
      <c r="BW122" s="58">
        <f t="shared" si="348"/>
        <v>0</v>
      </c>
      <c r="BX122" s="58">
        <f t="shared" si="348"/>
        <v>0</v>
      </c>
      <c r="BY122" s="58">
        <f t="shared" si="348"/>
        <v>0</v>
      </c>
      <c r="BZ122" s="58">
        <f t="shared" si="348"/>
        <v>0</v>
      </c>
      <c r="CA122" s="58">
        <f t="shared" si="348"/>
        <v>3100</v>
      </c>
      <c r="CB122" s="58">
        <f t="shared" si="348"/>
        <v>0</v>
      </c>
      <c r="CC122" s="58">
        <f t="shared" si="348"/>
        <v>0</v>
      </c>
      <c r="CD122" s="58">
        <v>7800</v>
      </c>
      <c r="CE122" s="58">
        <f t="shared" ref="CE122:DG122" si="349">SUM(CE109/4)</f>
        <v>0</v>
      </c>
      <c r="CF122" s="58">
        <f t="shared" si="349"/>
        <v>0</v>
      </c>
      <c r="CG122" s="58">
        <f t="shared" si="349"/>
        <v>0</v>
      </c>
      <c r="CH122" s="58">
        <f t="shared" si="349"/>
        <v>0</v>
      </c>
      <c r="CI122" s="58">
        <f t="shared" si="349"/>
        <v>0</v>
      </c>
      <c r="CJ122" s="58">
        <f t="shared" si="349"/>
        <v>0</v>
      </c>
      <c r="CK122" s="58">
        <f t="shared" si="349"/>
        <v>3100</v>
      </c>
      <c r="CL122" s="58">
        <f t="shared" si="349"/>
        <v>0</v>
      </c>
      <c r="CM122" s="58">
        <f t="shared" si="349"/>
        <v>0</v>
      </c>
      <c r="CN122" s="58">
        <f t="shared" si="349"/>
        <v>0</v>
      </c>
      <c r="CO122" s="58">
        <f t="shared" si="349"/>
        <v>0</v>
      </c>
      <c r="CP122" s="58">
        <f t="shared" si="349"/>
        <v>0</v>
      </c>
      <c r="CQ122" s="58">
        <f t="shared" si="349"/>
        <v>0</v>
      </c>
      <c r="CR122" s="58">
        <f t="shared" si="349"/>
        <v>0</v>
      </c>
      <c r="CS122" s="58"/>
      <c r="CT122" s="58">
        <f t="shared" si="349"/>
        <v>0</v>
      </c>
      <c r="CU122" s="58">
        <f t="shared" si="349"/>
        <v>0</v>
      </c>
      <c r="CV122" s="58">
        <f t="shared" si="349"/>
        <v>0</v>
      </c>
      <c r="CW122" s="58">
        <f t="shared" si="349"/>
        <v>0</v>
      </c>
      <c r="CX122" s="58">
        <f t="shared" si="349"/>
        <v>0</v>
      </c>
      <c r="CY122" s="58">
        <f t="shared" si="349"/>
        <v>0</v>
      </c>
      <c r="CZ122" s="58">
        <f t="shared" si="349"/>
        <v>0</v>
      </c>
      <c r="DA122" s="58">
        <f t="shared" si="349"/>
        <v>0</v>
      </c>
      <c r="DB122" s="58">
        <f t="shared" si="349"/>
        <v>0</v>
      </c>
      <c r="DC122" s="58">
        <f t="shared" si="349"/>
        <v>0</v>
      </c>
      <c r="DD122" s="58">
        <f t="shared" si="349"/>
        <v>0</v>
      </c>
      <c r="DE122" s="58">
        <f t="shared" si="349"/>
        <v>0</v>
      </c>
      <c r="DF122" s="58">
        <f t="shared" si="349"/>
        <v>0</v>
      </c>
      <c r="DG122" s="58">
        <f t="shared" si="349"/>
        <v>0</v>
      </c>
    </row>
    <row r="123" spans="1:164" s="19" customFormat="1" x14ac:dyDescent="0.85">
      <c r="D123" s="308"/>
      <c r="E123" s="308"/>
      <c r="F123" s="308"/>
      <c r="G123" s="110" t="s">
        <v>214</v>
      </c>
      <c r="H123" s="59">
        <f>SUM(I123:DA123)</f>
        <v>166300</v>
      </c>
      <c r="I123" s="58">
        <f>SUM(I109/4)</f>
        <v>3100</v>
      </c>
      <c r="J123" s="58">
        <f t="shared" ref="J123:N123" si="350">SUM(J109/4)</f>
        <v>0</v>
      </c>
      <c r="K123" s="58">
        <f t="shared" si="350"/>
        <v>0</v>
      </c>
      <c r="L123" s="58">
        <f t="shared" si="350"/>
        <v>0</v>
      </c>
      <c r="M123" s="58">
        <f t="shared" si="350"/>
        <v>0</v>
      </c>
      <c r="N123" s="58">
        <f t="shared" si="350"/>
        <v>0</v>
      </c>
      <c r="O123" s="58">
        <v>7700</v>
      </c>
      <c r="P123" s="58">
        <v>7700</v>
      </c>
      <c r="Q123" s="58">
        <f t="shared" ref="Q123:R123" si="351">SUM(Q109/4)</f>
        <v>0</v>
      </c>
      <c r="R123" s="58">
        <f t="shared" si="351"/>
        <v>0</v>
      </c>
      <c r="S123" s="58">
        <v>2900</v>
      </c>
      <c r="T123" s="58">
        <f t="shared" ref="T123:AD123" si="352">SUM(T109/4)</f>
        <v>0</v>
      </c>
      <c r="U123" s="58">
        <f t="shared" si="352"/>
        <v>0</v>
      </c>
      <c r="V123" s="58">
        <f t="shared" si="352"/>
        <v>0</v>
      </c>
      <c r="W123" s="58">
        <f t="shared" si="352"/>
        <v>0</v>
      </c>
      <c r="X123" s="58">
        <f t="shared" si="352"/>
        <v>0</v>
      </c>
      <c r="Y123" s="58">
        <f t="shared" si="352"/>
        <v>0</v>
      </c>
      <c r="Z123" s="58">
        <f t="shared" si="352"/>
        <v>0</v>
      </c>
      <c r="AA123" s="58">
        <f t="shared" si="352"/>
        <v>0</v>
      </c>
      <c r="AB123" s="58">
        <f t="shared" si="352"/>
        <v>0</v>
      </c>
      <c r="AC123" s="58">
        <f t="shared" si="352"/>
        <v>3100</v>
      </c>
      <c r="AD123" s="58">
        <f t="shared" si="352"/>
        <v>0</v>
      </c>
      <c r="AE123" s="58">
        <v>7700</v>
      </c>
      <c r="AF123" s="58">
        <v>7700</v>
      </c>
      <c r="AG123" s="58">
        <f t="shared" ref="AG123" si="353">SUM(AG109/4)</f>
        <v>0</v>
      </c>
      <c r="AH123" s="58">
        <v>7700</v>
      </c>
      <c r="AI123" s="58">
        <v>7700</v>
      </c>
      <c r="AJ123" s="58">
        <v>7700</v>
      </c>
      <c r="AK123" s="58">
        <f t="shared" ref="AK123:AL123" si="354">SUM(AK109/4)</f>
        <v>0</v>
      </c>
      <c r="AL123" s="58">
        <f t="shared" si="354"/>
        <v>3100</v>
      </c>
      <c r="AM123" s="58">
        <v>7700</v>
      </c>
      <c r="AN123" s="58">
        <v>7700</v>
      </c>
      <c r="AO123" s="58">
        <v>7700</v>
      </c>
      <c r="AP123" s="58">
        <v>7700</v>
      </c>
      <c r="AQ123" s="58">
        <f t="shared" ref="AQ123:AR123" si="355">SUM(AQ109/4)</f>
        <v>0</v>
      </c>
      <c r="AR123" s="58">
        <f t="shared" si="355"/>
        <v>0</v>
      </c>
      <c r="AS123" s="58">
        <v>7700</v>
      </c>
      <c r="AT123" s="58">
        <f t="shared" ref="AT123:AU123" si="356">SUM(AT109/4)</f>
        <v>0</v>
      </c>
      <c r="AU123" s="58">
        <f t="shared" si="356"/>
        <v>0</v>
      </c>
      <c r="AV123" s="58">
        <v>7700</v>
      </c>
      <c r="AW123" s="58">
        <f t="shared" ref="AW123" si="357">SUM(AW109/4)</f>
        <v>0</v>
      </c>
      <c r="AX123" s="58">
        <v>7700</v>
      </c>
      <c r="AY123" s="58">
        <f t="shared" ref="AY123:AZ123" si="358">SUM(AY109/4)</f>
        <v>3100</v>
      </c>
      <c r="AZ123" s="58">
        <f t="shared" si="358"/>
        <v>0</v>
      </c>
      <c r="BA123" s="58">
        <v>7700</v>
      </c>
      <c r="BB123" s="58">
        <f t="shared" ref="BB123:BG123" si="359">SUM(BB109/4)</f>
        <v>0</v>
      </c>
      <c r="BC123" s="58">
        <f t="shared" si="359"/>
        <v>0</v>
      </c>
      <c r="BD123" s="58">
        <f t="shared" si="359"/>
        <v>0</v>
      </c>
      <c r="BE123" s="58">
        <f t="shared" si="359"/>
        <v>0</v>
      </c>
      <c r="BF123" s="58">
        <f t="shared" si="359"/>
        <v>0</v>
      </c>
      <c r="BG123" s="58">
        <f t="shared" si="359"/>
        <v>0</v>
      </c>
      <c r="BH123" s="58">
        <f t="shared" ref="BH123:BI123" si="360">SUM(BH109/4)</f>
        <v>3100</v>
      </c>
      <c r="BI123" s="58">
        <f t="shared" si="360"/>
        <v>0</v>
      </c>
      <c r="BJ123" s="58">
        <v>7700</v>
      </c>
      <c r="BK123" s="58">
        <f t="shared" ref="BK123:BR123" si="361">SUM(BK109/4)</f>
        <v>0</v>
      </c>
      <c r="BL123" s="58">
        <f t="shared" si="361"/>
        <v>0</v>
      </c>
      <c r="BM123" s="58">
        <f t="shared" si="361"/>
        <v>0</v>
      </c>
      <c r="BN123" s="58">
        <f t="shared" si="361"/>
        <v>0</v>
      </c>
      <c r="BO123" s="58">
        <f t="shared" si="361"/>
        <v>0</v>
      </c>
      <c r="BP123" s="58">
        <f t="shared" si="361"/>
        <v>0</v>
      </c>
      <c r="BQ123" s="58">
        <f t="shared" si="361"/>
        <v>0</v>
      </c>
      <c r="BR123" s="58">
        <f t="shared" si="361"/>
        <v>3100</v>
      </c>
      <c r="BS123" s="58">
        <f t="shared" ref="BS123:BT123" si="362">SUM(BS109/4)</f>
        <v>0</v>
      </c>
      <c r="BT123" s="58">
        <f t="shared" si="362"/>
        <v>0</v>
      </c>
      <c r="BU123" s="58">
        <v>7700</v>
      </c>
      <c r="BV123" s="58">
        <f t="shared" ref="BV123:CC123" si="363">SUM(BV109/4)</f>
        <v>0</v>
      </c>
      <c r="BW123" s="58">
        <f t="shared" si="363"/>
        <v>0</v>
      </c>
      <c r="BX123" s="58">
        <f t="shared" si="363"/>
        <v>0</v>
      </c>
      <c r="BY123" s="58">
        <f t="shared" si="363"/>
        <v>0</v>
      </c>
      <c r="BZ123" s="58">
        <f t="shared" si="363"/>
        <v>0</v>
      </c>
      <c r="CA123" s="58">
        <f t="shared" si="363"/>
        <v>3100</v>
      </c>
      <c r="CB123" s="58">
        <f t="shared" si="363"/>
        <v>0</v>
      </c>
      <c r="CC123" s="58">
        <f t="shared" si="363"/>
        <v>0</v>
      </c>
      <c r="CD123" s="58">
        <v>7700</v>
      </c>
      <c r="CE123" s="58">
        <f t="shared" ref="CE123:DG123" si="364">SUM(CE109/4)</f>
        <v>0</v>
      </c>
      <c r="CF123" s="58">
        <f t="shared" si="364"/>
        <v>0</v>
      </c>
      <c r="CG123" s="58">
        <f t="shared" si="364"/>
        <v>0</v>
      </c>
      <c r="CH123" s="58">
        <f t="shared" si="364"/>
        <v>0</v>
      </c>
      <c r="CI123" s="58">
        <f t="shared" si="364"/>
        <v>0</v>
      </c>
      <c r="CJ123" s="58">
        <f t="shared" si="364"/>
        <v>0</v>
      </c>
      <c r="CK123" s="58">
        <f t="shared" si="364"/>
        <v>3100</v>
      </c>
      <c r="CL123" s="58">
        <f t="shared" si="364"/>
        <v>0</v>
      </c>
      <c r="CM123" s="58">
        <f t="shared" si="364"/>
        <v>0</v>
      </c>
      <c r="CN123" s="58">
        <f t="shared" si="364"/>
        <v>0</v>
      </c>
      <c r="CO123" s="58">
        <f t="shared" si="364"/>
        <v>0</v>
      </c>
      <c r="CP123" s="58">
        <f t="shared" si="364"/>
        <v>0</v>
      </c>
      <c r="CQ123" s="58">
        <f t="shared" si="364"/>
        <v>0</v>
      </c>
      <c r="CR123" s="58">
        <f t="shared" si="364"/>
        <v>0</v>
      </c>
      <c r="CS123" s="58"/>
      <c r="CT123" s="58">
        <f t="shared" si="364"/>
        <v>0</v>
      </c>
      <c r="CU123" s="58">
        <f t="shared" si="364"/>
        <v>0</v>
      </c>
      <c r="CV123" s="58">
        <f t="shared" si="364"/>
        <v>0</v>
      </c>
      <c r="CW123" s="58">
        <f t="shared" si="364"/>
        <v>0</v>
      </c>
      <c r="CX123" s="58">
        <f t="shared" si="364"/>
        <v>0</v>
      </c>
      <c r="CY123" s="58">
        <f t="shared" si="364"/>
        <v>0</v>
      </c>
      <c r="CZ123" s="58">
        <f t="shared" si="364"/>
        <v>0</v>
      </c>
      <c r="DA123" s="58">
        <f t="shared" si="364"/>
        <v>0</v>
      </c>
      <c r="DB123" s="58">
        <f t="shared" si="364"/>
        <v>0</v>
      </c>
      <c r="DC123" s="58">
        <f t="shared" si="364"/>
        <v>0</v>
      </c>
      <c r="DD123" s="58">
        <f t="shared" si="364"/>
        <v>0</v>
      </c>
      <c r="DE123" s="58">
        <f t="shared" si="364"/>
        <v>0</v>
      </c>
      <c r="DF123" s="58">
        <f t="shared" si="364"/>
        <v>0</v>
      </c>
      <c r="DG123" s="58">
        <f t="shared" si="364"/>
        <v>0</v>
      </c>
    </row>
    <row r="124" spans="1:164" s="19" customFormat="1" x14ac:dyDescent="0.85">
      <c r="D124" s="308"/>
      <c r="E124" s="308"/>
      <c r="F124" s="308"/>
      <c r="G124" s="111" t="s">
        <v>3</v>
      </c>
      <c r="H124" s="111">
        <f>SUM(H120:H123)</f>
        <v>669000</v>
      </c>
      <c r="I124" s="111">
        <f>SUM(I120:I123)</f>
        <v>12400</v>
      </c>
      <c r="J124" s="111">
        <f t="shared" ref="J124:N124" si="365">SUM(J120:J123)</f>
        <v>0</v>
      </c>
      <c r="K124" s="111">
        <f t="shared" si="365"/>
        <v>0</v>
      </c>
      <c r="L124" s="111">
        <f t="shared" si="365"/>
        <v>0</v>
      </c>
      <c r="M124" s="111">
        <f t="shared" si="365"/>
        <v>0</v>
      </c>
      <c r="N124" s="111">
        <f t="shared" si="365"/>
        <v>0</v>
      </c>
      <c r="O124" s="111">
        <f t="shared" ref="O124:BU124" si="366">SUM(O120:O123)</f>
        <v>31000</v>
      </c>
      <c r="P124" s="111">
        <f t="shared" si="366"/>
        <v>31000</v>
      </c>
      <c r="Q124" s="111">
        <f t="shared" si="366"/>
        <v>0</v>
      </c>
      <c r="R124" s="111">
        <f t="shared" si="366"/>
        <v>0</v>
      </c>
      <c r="S124" s="111">
        <f t="shared" si="366"/>
        <v>11800</v>
      </c>
      <c r="T124" s="111">
        <f t="shared" si="366"/>
        <v>0</v>
      </c>
      <c r="U124" s="111">
        <f t="shared" ref="U124:AD124" si="367">SUM(U120:U123)</f>
        <v>0</v>
      </c>
      <c r="V124" s="111">
        <f t="shared" si="367"/>
        <v>0</v>
      </c>
      <c r="W124" s="111">
        <f t="shared" si="367"/>
        <v>0</v>
      </c>
      <c r="X124" s="111">
        <f t="shared" si="367"/>
        <v>0</v>
      </c>
      <c r="Y124" s="111">
        <f t="shared" si="367"/>
        <v>0</v>
      </c>
      <c r="Z124" s="111">
        <f t="shared" si="367"/>
        <v>0</v>
      </c>
      <c r="AA124" s="111">
        <f t="shared" si="367"/>
        <v>0</v>
      </c>
      <c r="AB124" s="111">
        <f t="shared" si="367"/>
        <v>0</v>
      </c>
      <c r="AC124" s="111">
        <f t="shared" si="367"/>
        <v>12400</v>
      </c>
      <c r="AD124" s="111">
        <f t="shared" si="367"/>
        <v>0</v>
      </c>
      <c r="AE124" s="111">
        <f t="shared" si="366"/>
        <v>31000</v>
      </c>
      <c r="AF124" s="111">
        <f t="shared" si="366"/>
        <v>31000</v>
      </c>
      <c r="AG124" s="111">
        <f t="shared" si="366"/>
        <v>0</v>
      </c>
      <c r="AH124" s="111">
        <f t="shared" si="366"/>
        <v>31000</v>
      </c>
      <c r="AI124" s="111">
        <f t="shared" si="366"/>
        <v>31000</v>
      </c>
      <c r="AJ124" s="111">
        <f t="shared" si="366"/>
        <v>31000</v>
      </c>
      <c r="AK124" s="111">
        <f t="shared" si="366"/>
        <v>0</v>
      </c>
      <c r="AL124" s="111">
        <f t="shared" si="366"/>
        <v>12400</v>
      </c>
      <c r="AM124" s="111">
        <f t="shared" si="366"/>
        <v>31000</v>
      </c>
      <c r="AN124" s="111">
        <f t="shared" si="366"/>
        <v>31000</v>
      </c>
      <c r="AO124" s="111">
        <f t="shared" si="366"/>
        <v>31000</v>
      </c>
      <c r="AP124" s="111">
        <f t="shared" si="366"/>
        <v>31000</v>
      </c>
      <c r="AQ124" s="111">
        <f t="shared" si="366"/>
        <v>0</v>
      </c>
      <c r="AR124" s="111">
        <f t="shared" si="366"/>
        <v>0</v>
      </c>
      <c r="AS124" s="111">
        <f t="shared" si="366"/>
        <v>31000</v>
      </c>
      <c r="AT124" s="111">
        <f t="shared" si="366"/>
        <v>0</v>
      </c>
      <c r="AU124" s="111">
        <f t="shared" si="366"/>
        <v>0</v>
      </c>
      <c r="AV124" s="111">
        <f t="shared" si="366"/>
        <v>31000</v>
      </c>
      <c r="AW124" s="111">
        <f t="shared" si="366"/>
        <v>0</v>
      </c>
      <c r="AX124" s="111">
        <f t="shared" si="366"/>
        <v>31000</v>
      </c>
      <c r="AY124" s="111">
        <f t="shared" si="366"/>
        <v>12400</v>
      </c>
      <c r="AZ124" s="111">
        <f t="shared" si="366"/>
        <v>0</v>
      </c>
      <c r="BA124" s="111">
        <f t="shared" si="366"/>
        <v>31000</v>
      </c>
      <c r="BB124" s="111">
        <f t="shared" si="366"/>
        <v>0</v>
      </c>
      <c r="BC124" s="111">
        <f t="shared" ref="BC124:BG124" si="368">SUM(BC120:BC123)</f>
        <v>0</v>
      </c>
      <c r="BD124" s="111">
        <f t="shared" si="368"/>
        <v>0</v>
      </c>
      <c r="BE124" s="111">
        <f t="shared" si="368"/>
        <v>0</v>
      </c>
      <c r="BF124" s="111">
        <f t="shared" si="368"/>
        <v>0</v>
      </c>
      <c r="BG124" s="111">
        <f t="shared" si="368"/>
        <v>0</v>
      </c>
      <c r="BH124" s="111">
        <f t="shared" ref="BH124:BI124" si="369">SUM(BH120:BH123)</f>
        <v>12400</v>
      </c>
      <c r="BI124" s="111">
        <f t="shared" si="369"/>
        <v>0</v>
      </c>
      <c r="BJ124" s="111">
        <f t="shared" si="366"/>
        <v>31000</v>
      </c>
      <c r="BK124" s="111">
        <f t="shared" si="366"/>
        <v>0</v>
      </c>
      <c r="BL124" s="111">
        <f t="shared" ref="BL124:BS124" si="370">SUM(BL120:BL123)</f>
        <v>0</v>
      </c>
      <c r="BM124" s="111">
        <f t="shared" si="370"/>
        <v>0</v>
      </c>
      <c r="BN124" s="111">
        <f t="shared" si="370"/>
        <v>0</v>
      </c>
      <c r="BO124" s="111">
        <f t="shared" si="370"/>
        <v>0</v>
      </c>
      <c r="BP124" s="111">
        <f t="shared" si="370"/>
        <v>0</v>
      </c>
      <c r="BQ124" s="111">
        <f t="shared" si="370"/>
        <v>0</v>
      </c>
      <c r="BR124" s="111">
        <f t="shared" si="370"/>
        <v>12400</v>
      </c>
      <c r="BS124" s="111">
        <f t="shared" si="370"/>
        <v>0</v>
      </c>
      <c r="BT124" s="111">
        <f t="shared" ref="BT124:BV124" si="371">SUM(BT120:BT123)</f>
        <v>0</v>
      </c>
      <c r="BU124" s="111">
        <f t="shared" si="366"/>
        <v>31000</v>
      </c>
      <c r="BV124" s="111">
        <f t="shared" si="371"/>
        <v>0</v>
      </c>
      <c r="BW124" s="111">
        <f t="shared" ref="BW124:CC124" si="372">SUM(BW120:BW123)</f>
        <v>0</v>
      </c>
      <c r="BX124" s="111">
        <f t="shared" si="372"/>
        <v>0</v>
      </c>
      <c r="BY124" s="111">
        <f t="shared" si="372"/>
        <v>0</v>
      </c>
      <c r="BZ124" s="111">
        <f t="shared" si="372"/>
        <v>0</v>
      </c>
      <c r="CA124" s="111">
        <f t="shared" si="372"/>
        <v>12400</v>
      </c>
      <c r="CB124" s="111">
        <f t="shared" si="372"/>
        <v>0</v>
      </c>
      <c r="CC124" s="111">
        <f t="shared" si="372"/>
        <v>0</v>
      </c>
      <c r="CD124" s="111">
        <f t="shared" ref="CD124:CE124" si="373">SUM(CD120:CD123)</f>
        <v>31000</v>
      </c>
      <c r="CE124" s="111">
        <f t="shared" si="373"/>
        <v>0</v>
      </c>
      <c r="CF124" s="111">
        <f t="shared" ref="CF124:DG124" si="374">SUM(CF120:CF123)</f>
        <v>0</v>
      </c>
      <c r="CG124" s="111">
        <f t="shared" si="374"/>
        <v>0</v>
      </c>
      <c r="CH124" s="111">
        <f t="shared" si="374"/>
        <v>0</v>
      </c>
      <c r="CI124" s="111">
        <f t="shared" si="374"/>
        <v>0</v>
      </c>
      <c r="CJ124" s="111">
        <f t="shared" si="374"/>
        <v>0</v>
      </c>
      <c r="CK124" s="111">
        <f t="shared" si="374"/>
        <v>12400</v>
      </c>
      <c r="CL124" s="111">
        <f t="shared" si="374"/>
        <v>0</v>
      </c>
      <c r="CM124" s="111">
        <f t="shared" si="374"/>
        <v>0</v>
      </c>
      <c r="CN124" s="111">
        <f t="shared" si="374"/>
        <v>0</v>
      </c>
      <c r="CO124" s="111">
        <f t="shared" si="374"/>
        <v>0</v>
      </c>
      <c r="CP124" s="111">
        <f t="shared" si="374"/>
        <v>0</v>
      </c>
      <c r="CQ124" s="111">
        <f t="shared" si="374"/>
        <v>0</v>
      </c>
      <c r="CR124" s="111">
        <f t="shared" si="374"/>
        <v>0</v>
      </c>
      <c r="CS124" s="111"/>
      <c r="CT124" s="111">
        <f t="shared" si="374"/>
        <v>0</v>
      </c>
      <c r="CU124" s="111">
        <f t="shared" si="374"/>
        <v>0</v>
      </c>
      <c r="CV124" s="111">
        <f t="shared" si="374"/>
        <v>0</v>
      </c>
      <c r="CW124" s="111">
        <f t="shared" si="374"/>
        <v>0</v>
      </c>
      <c r="CX124" s="111">
        <f t="shared" si="374"/>
        <v>0</v>
      </c>
      <c r="CY124" s="111">
        <f t="shared" si="374"/>
        <v>0</v>
      </c>
      <c r="CZ124" s="111">
        <f t="shared" si="374"/>
        <v>0</v>
      </c>
      <c r="DA124" s="111">
        <f t="shared" si="374"/>
        <v>0</v>
      </c>
      <c r="DB124" s="111">
        <f t="shared" si="374"/>
        <v>0</v>
      </c>
      <c r="DC124" s="111">
        <f t="shared" si="374"/>
        <v>0</v>
      </c>
      <c r="DD124" s="111">
        <f t="shared" si="374"/>
        <v>0</v>
      </c>
      <c r="DE124" s="111">
        <f t="shared" si="374"/>
        <v>0</v>
      </c>
      <c r="DF124" s="111">
        <f t="shared" si="374"/>
        <v>0</v>
      </c>
      <c r="DG124" s="111">
        <f t="shared" si="374"/>
        <v>0</v>
      </c>
    </row>
    <row r="125" spans="1:164" s="19" customFormat="1" x14ac:dyDescent="0.85">
      <c r="D125" s="308" t="s">
        <v>206</v>
      </c>
      <c r="E125" s="308"/>
      <c r="F125" s="308"/>
      <c r="G125" s="105" t="s">
        <v>211</v>
      </c>
      <c r="H125" s="59">
        <f>SUM(I125:DA125)</f>
        <v>5295900</v>
      </c>
      <c r="I125" s="59">
        <f t="shared" ref="I125:AN125" si="375">SUM(I106)</f>
        <v>269500</v>
      </c>
      <c r="J125" s="59">
        <f t="shared" si="375"/>
        <v>0</v>
      </c>
      <c r="K125" s="59">
        <f t="shared" si="375"/>
        <v>0</v>
      </c>
      <c r="L125" s="59">
        <f t="shared" si="375"/>
        <v>0</v>
      </c>
      <c r="M125" s="59">
        <f t="shared" si="375"/>
        <v>0</v>
      </c>
      <c r="N125" s="59">
        <f t="shared" si="375"/>
        <v>0</v>
      </c>
      <c r="O125" s="59">
        <f t="shared" si="375"/>
        <v>0</v>
      </c>
      <c r="P125" s="59">
        <f t="shared" si="375"/>
        <v>0</v>
      </c>
      <c r="Q125" s="59">
        <f t="shared" si="375"/>
        <v>0</v>
      </c>
      <c r="R125" s="59">
        <f t="shared" si="375"/>
        <v>0</v>
      </c>
      <c r="S125" s="59">
        <f t="shared" si="375"/>
        <v>114800</v>
      </c>
      <c r="T125" s="59">
        <f t="shared" si="375"/>
        <v>0</v>
      </c>
      <c r="U125" s="59">
        <f t="shared" si="375"/>
        <v>0</v>
      </c>
      <c r="V125" s="59">
        <f t="shared" si="375"/>
        <v>0</v>
      </c>
      <c r="W125" s="59">
        <f t="shared" si="375"/>
        <v>0</v>
      </c>
      <c r="X125" s="59">
        <f t="shared" si="375"/>
        <v>0</v>
      </c>
      <c r="Y125" s="59">
        <f t="shared" si="375"/>
        <v>0</v>
      </c>
      <c r="Z125" s="59">
        <f t="shared" si="375"/>
        <v>0</v>
      </c>
      <c r="AA125" s="59">
        <f t="shared" si="375"/>
        <v>0</v>
      </c>
      <c r="AB125" s="59">
        <f t="shared" si="375"/>
        <v>0</v>
      </c>
      <c r="AC125" s="59">
        <f t="shared" si="375"/>
        <v>1880200</v>
      </c>
      <c r="AD125" s="59">
        <f t="shared" si="375"/>
        <v>0</v>
      </c>
      <c r="AE125" s="59">
        <f t="shared" si="375"/>
        <v>0</v>
      </c>
      <c r="AF125" s="59">
        <f t="shared" si="375"/>
        <v>0</v>
      </c>
      <c r="AG125" s="59">
        <f t="shared" si="375"/>
        <v>0</v>
      </c>
      <c r="AH125" s="59">
        <f t="shared" si="375"/>
        <v>0</v>
      </c>
      <c r="AI125" s="59">
        <f t="shared" si="375"/>
        <v>0</v>
      </c>
      <c r="AJ125" s="59">
        <f t="shared" si="375"/>
        <v>0</v>
      </c>
      <c r="AK125" s="59">
        <f t="shared" si="375"/>
        <v>0</v>
      </c>
      <c r="AL125" s="59">
        <f t="shared" si="375"/>
        <v>1136700</v>
      </c>
      <c r="AM125" s="59">
        <f t="shared" si="375"/>
        <v>0</v>
      </c>
      <c r="AN125" s="59">
        <f t="shared" si="375"/>
        <v>0</v>
      </c>
      <c r="AO125" s="59">
        <f t="shared" ref="AO125:BT125" si="376">SUM(AO106)</f>
        <v>0</v>
      </c>
      <c r="AP125" s="59">
        <f t="shared" si="376"/>
        <v>0</v>
      </c>
      <c r="AQ125" s="59">
        <f t="shared" si="376"/>
        <v>0</v>
      </c>
      <c r="AR125" s="59">
        <f t="shared" si="376"/>
        <v>0</v>
      </c>
      <c r="AS125" s="59">
        <f t="shared" si="376"/>
        <v>0</v>
      </c>
      <c r="AT125" s="59">
        <f t="shared" si="376"/>
        <v>0</v>
      </c>
      <c r="AU125" s="59">
        <f t="shared" si="376"/>
        <v>0</v>
      </c>
      <c r="AV125" s="59">
        <f t="shared" si="376"/>
        <v>0</v>
      </c>
      <c r="AW125" s="59">
        <f t="shared" si="376"/>
        <v>0</v>
      </c>
      <c r="AX125" s="59">
        <f t="shared" si="376"/>
        <v>0</v>
      </c>
      <c r="AY125" s="59">
        <f t="shared" si="376"/>
        <v>470000</v>
      </c>
      <c r="AZ125" s="59">
        <f t="shared" si="376"/>
        <v>0</v>
      </c>
      <c r="BA125" s="59">
        <f t="shared" si="376"/>
        <v>0</v>
      </c>
      <c r="BB125" s="59">
        <f t="shared" si="376"/>
        <v>0</v>
      </c>
      <c r="BC125" s="59">
        <f t="shared" si="376"/>
        <v>0</v>
      </c>
      <c r="BD125" s="59">
        <f t="shared" si="376"/>
        <v>0</v>
      </c>
      <c r="BE125" s="59">
        <f t="shared" si="376"/>
        <v>0</v>
      </c>
      <c r="BF125" s="59">
        <f t="shared" si="376"/>
        <v>0</v>
      </c>
      <c r="BG125" s="59">
        <f t="shared" si="376"/>
        <v>0</v>
      </c>
      <c r="BH125" s="59">
        <f t="shared" si="376"/>
        <v>432200</v>
      </c>
      <c r="BI125" s="59">
        <f t="shared" si="376"/>
        <v>0</v>
      </c>
      <c r="BJ125" s="59">
        <f t="shared" si="376"/>
        <v>0</v>
      </c>
      <c r="BK125" s="59">
        <f t="shared" si="376"/>
        <v>0</v>
      </c>
      <c r="BL125" s="59">
        <f t="shared" si="376"/>
        <v>0</v>
      </c>
      <c r="BM125" s="59">
        <f t="shared" si="376"/>
        <v>0</v>
      </c>
      <c r="BN125" s="59">
        <f t="shared" si="376"/>
        <v>0</v>
      </c>
      <c r="BO125" s="59">
        <f t="shared" si="376"/>
        <v>0</v>
      </c>
      <c r="BP125" s="59">
        <f t="shared" si="376"/>
        <v>0</v>
      </c>
      <c r="BQ125" s="59">
        <f t="shared" si="376"/>
        <v>0</v>
      </c>
      <c r="BR125" s="59">
        <f t="shared" si="376"/>
        <v>408400</v>
      </c>
      <c r="BS125" s="59">
        <f t="shared" si="376"/>
        <v>0</v>
      </c>
      <c r="BT125" s="59">
        <f t="shared" si="376"/>
        <v>0</v>
      </c>
      <c r="BU125" s="59">
        <f t="shared" ref="BU125:CR125" si="377">SUM(BU106)</f>
        <v>0</v>
      </c>
      <c r="BV125" s="59">
        <f t="shared" si="377"/>
        <v>0</v>
      </c>
      <c r="BW125" s="59">
        <f t="shared" si="377"/>
        <v>0</v>
      </c>
      <c r="BX125" s="59">
        <f t="shared" si="377"/>
        <v>0</v>
      </c>
      <c r="BY125" s="59">
        <f t="shared" si="377"/>
        <v>0</v>
      </c>
      <c r="BZ125" s="59">
        <f t="shared" si="377"/>
        <v>0</v>
      </c>
      <c r="CA125" s="59">
        <f t="shared" si="377"/>
        <v>305700</v>
      </c>
      <c r="CB125" s="59">
        <f t="shared" si="377"/>
        <v>0</v>
      </c>
      <c r="CC125" s="59">
        <f t="shared" si="377"/>
        <v>0</v>
      </c>
      <c r="CD125" s="59">
        <f t="shared" si="377"/>
        <v>0</v>
      </c>
      <c r="CE125" s="59">
        <f t="shared" si="377"/>
        <v>0</v>
      </c>
      <c r="CF125" s="59">
        <f t="shared" si="377"/>
        <v>0</v>
      </c>
      <c r="CG125" s="59">
        <f t="shared" si="377"/>
        <v>0</v>
      </c>
      <c r="CH125" s="59">
        <f t="shared" si="377"/>
        <v>0</v>
      </c>
      <c r="CI125" s="59">
        <f t="shared" si="377"/>
        <v>0</v>
      </c>
      <c r="CJ125" s="59">
        <f t="shared" si="377"/>
        <v>0</v>
      </c>
      <c r="CK125" s="59">
        <f t="shared" si="377"/>
        <v>278400</v>
      </c>
      <c r="CL125" s="59">
        <f t="shared" si="377"/>
        <v>0</v>
      </c>
      <c r="CM125" s="59">
        <f t="shared" si="377"/>
        <v>0</v>
      </c>
      <c r="CN125" s="59">
        <f t="shared" si="377"/>
        <v>0</v>
      </c>
      <c r="CO125" s="59">
        <f t="shared" si="377"/>
        <v>0</v>
      </c>
      <c r="CP125" s="59">
        <f t="shared" si="377"/>
        <v>0</v>
      </c>
      <c r="CQ125" s="59">
        <f t="shared" si="377"/>
        <v>0</v>
      </c>
      <c r="CR125" s="59">
        <f t="shared" si="377"/>
        <v>0</v>
      </c>
      <c r="CS125" s="59"/>
      <c r="CT125" s="59">
        <f t="shared" ref="CT125:DY125" si="378">SUM(CT106)</f>
        <v>0</v>
      </c>
      <c r="CU125" s="59">
        <f t="shared" si="378"/>
        <v>0</v>
      </c>
      <c r="CV125" s="59">
        <f t="shared" si="378"/>
        <v>0</v>
      </c>
      <c r="CW125" s="59">
        <f t="shared" si="378"/>
        <v>0</v>
      </c>
      <c r="CX125" s="59">
        <f t="shared" si="378"/>
        <v>0</v>
      </c>
      <c r="CY125" s="59">
        <f t="shared" si="378"/>
        <v>0</v>
      </c>
      <c r="CZ125" s="59">
        <f t="shared" si="378"/>
        <v>0</v>
      </c>
      <c r="DA125" s="59">
        <f t="shared" si="378"/>
        <v>0</v>
      </c>
      <c r="DB125" s="59">
        <f t="shared" si="378"/>
        <v>0</v>
      </c>
      <c r="DC125" s="59">
        <f t="shared" si="378"/>
        <v>0</v>
      </c>
      <c r="DD125" s="59">
        <f t="shared" si="378"/>
        <v>0</v>
      </c>
      <c r="DE125" s="59">
        <f t="shared" si="378"/>
        <v>0</v>
      </c>
      <c r="DF125" s="59">
        <f t="shared" si="378"/>
        <v>0</v>
      </c>
      <c r="DG125" s="59">
        <f t="shared" si="378"/>
        <v>0</v>
      </c>
      <c r="DH125" s="59">
        <f t="shared" si="378"/>
        <v>0</v>
      </c>
      <c r="DI125" s="59">
        <f t="shared" si="378"/>
        <v>0</v>
      </c>
      <c r="DJ125" s="59">
        <f t="shared" si="378"/>
        <v>0</v>
      </c>
      <c r="DK125" s="59">
        <f t="shared" si="378"/>
        <v>0</v>
      </c>
      <c r="DL125" s="59">
        <f t="shared" si="378"/>
        <v>0</v>
      </c>
      <c r="DM125" s="59">
        <f t="shared" si="378"/>
        <v>0</v>
      </c>
      <c r="DN125" s="59">
        <f t="shared" si="378"/>
        <v>0</v>
      </c>
      <c r="DO125" s="59">
        <f t="shared" si="378"/>
        <v>0</v>
      </c>
      <c r="DP125" s="59">
        <f t="shared" si="378"/>
        <v>0</v>
      </c>
      <c r="DQ125" s="59">
        <f t="shared" si="378"/>
        <v>0</v>
      </c>
      <c r="DR125" s="59">
        <f t="shared" si="378"/>
        <v>0</v>
      </c>
      <c r="DS125" s="59">
        <f t="shared" si="378"/>
        <v>0</v>
      </c>
      <c r="DT125" s="59">
        <f t="shared" si="378"/>
        <v>0</v>
      </c>
      <c r="DU125" s="59">
        <f t="shared" si="378"/>
        <v>0</v>
      </c>
      <c r="DV125" s="59">
        <f t="shared" si="378"/>
        <v>0</v>
      </c>
      <c r="DW125" s="59">
        <f t="shared" si="378"/>
        <v>0</v>
      </c>
      <c r="DX125" s="59">
        <f t="shared" si="378"/>
        <v>0</v>
      </c>
      <c r="DY125" s="59">
        <f t="shared" si="378"/>
        <v>0</v>
      </c>
      <c r="DZ125" s="59">
        <f t="shared" ref="DZ125:FH125" si="379">SUM(DZ106)</f>
        <v>0</v>
      </c>
      <c r="EA125" s="59">
        <f t="shared" si="379"/>
        <v>0</v>
      </c>
      <c r="EB125" s="59">
        <f t="shared" si="379"/>
        <v>0</v>
      </c>
      <c r="EC125" s="59">
        <f t="shared" si="379"/>
        <v>0</v>
      </c>
      <c r="ED125" s="59">
        <f t="shared" si="379"/>
        <v>0</v>
      </c>
      <c r="EE125" s="59">
        <f t="shared" si="379"/>
        <v>0</v>
      </c>
      <c r="EF125" s="59">
        <f t="shared" si="379"/>
        <v>0</v>
      </c>
      <c r="EG125" s="59">
        <f t="shared" si="379"/>
        <v>0</v>
      </c>
      <c r="EH125" s="59">
        <f t="shared" si="379"/>
        <v>0</v>
      </c>
      <c r="EI125" s="59">
        <f t="shared" si="379"/>
        <v>0</v>
      </c>
      <c r="EJ125" s="59">
        <f t="shared" si="379"/>
        <v>0</v>
      </c>
      <c r="EK125" s="59">
        <f t="shared" si="379"/>
        <v>0</v>
      </c>
      <c r="EL125" s="59">
        <f t="shared" si="379"/>
        <v>0</v>
      </c>
      <c r="EM125" s="59">
        <f t="shared" si="379"/>
        <v>0</v>
      </c>
      <c r="EN125" s="59">
        <f t="shared" si="379"/>
        <v>0</v>
      </c>
      <c r="EO125" s="59">
        <f t="shared" si="379"/>
        <v>0</v>
      </c>
      <c r="EP125" s="59">
        <f t="shared" si="379"/>
        <v>0</v>
      </c>
      <c r="EQ125" s="59">
        <f t="shared" si="379"/>
        <v>0</v>
      </c>
      <c r="ER125" s="59">
        <f t="shared" si="379"/>
        <v>0</v>
      </c>
      <c r="ES125" s="59">
        <f t="shared" si="379"/>
        <v>0</v>
      </c>
      <c r="ET125" s="59">
        <f t="shared" si="379"/>
        <v>0</v>
      </c>
      <c r="EU125" s="59">
        <f t="shared" si="379"/>
        <v>0</v>
      </c>
      <c r="EV125" s="59">
        <f t="shared" si="379"/>
        <v>0</v>
      </c>
      <c r="EW125" s="59">
        <f t="shared" si="379"/>
        <v>0</v>
      </c>
      <c r="EX125" s="59">
        <f t="shared" si="379"/>
        <v>0</v>
      </c>
      <c r="EY125" s="59">
        <f t="shared" si="379"/>
        <v>0</v>
      </c>
      <c r="EZ125" s="59">
        <f t="shared" si="379"/>
        <v>0</v>
      </c>
      <c r="FA125" s="59">
        <f t="shared" si="379"/>
        <v>0</v>
      </c>
      <c r="FB125" s="59">
        <f t="shared" si="379"/>
        <v>0</v>
      </c>
      <c r="FC125" s="59">
        <f t="shared" si="379"/>
        <v>0</v>
      </c>
      <c r="FD125" s="59">
        <f t="shared" si="379"/>
        <v>0</v>
      </c>
      <c r="FE125" s="59">
        <f t="shared" si="379"/>
        <v>0</v>
      </c>
      <c r="FF125" s="59">
        <f t="shared" si="379"/>
        <v>0</v>
      </c>
      <c r="FG125" s="59">
        <f t="shared" si="379"/>
        <v>0</v>
      </c>
      <c r="FH125" s="59">
        <f t="shared" si="379"/>
        <v>0</v>
      </c>
    </row>
    <row r="126" spans="1:164" s="19" customFormat="1" x14ac:dyDescent="0.85">
      <c r="D126" s="308"/>
      <c r="E126" s="308"/>
      <c r="F126" s="308"/>
      <c r="G126" s="111" t="s">
        <v>3</v>
      </c>
      <c r="H126" s="111">
        <f>SUM(H125:H125)</f>
        <v>5295900</v>
      </c>
      <c r="I126" s="111">
        <f>SUM(I125:I125)</f>
        <v>269500</v>
      </c>
      <c r="J126" s="111">
        <f t="shared" ref="J126:BU126" si="380">SUM(J125:J125)</f>
        <v>0</v>
      </c>
      <c r="K126" s="111">
        <f t="shared" si="380"/>
        <v>0</v>
      </c>
      <c r="L126" s="111">
        <f t="shared" si="380"/>
        <v>0</v>
      </c>
      <c r="M126" s="111">
        <f t="shared" si="380"/>
        <v>0</v>
      </c>
      <c r="N126" s="111">
        <f t="shared" si="380"/>
        <v>0</v>
      </c>
      <c r="O126" s="111">
        <f t="shared" si="380"/>
        <v>0</v>
      </c>
      <c r="P126" s="111">
        <f t="shared" si="380"/>
        <v>0</v>
      </c>
      <c r="Q126" s="111">
        <f t="shared" si="380"/>
        <v>0</v>
      </c>
      <c r="R126" s="111">
        <f t="shared" si="380"/>
        <v>0</v>
      </c>
      <c r="S126" s="111">
        <f t="shared" si="380"/>
        <v>114800</v>
      </c>
      <c r="T126" s="111">
        <f t="shared" si="380"/>
        <v>0</v>
      </c>
      <c r="U126" s="111">
        <f t="shared" si="380"/>
        <v>0</v>
      </c>
      <c r="V126" s="111">
        <f t="shared" si="380"/>
        <v>0</v>
      </c>
      <c r="W126" s="111">
        <f t="shared" si="380"/>
        <v>0</v>
      </c>
      <c r="X126" s="111">
        <f t="shared" si="380"/>
        <v>0</v>
      </c>
      <c r="Y126" s="111">
        <f t="shared" si="380"/>
        <v>0</v>
      </c>
      <c r="Z126" s="111">
        <f t="shared" si="380"/>
        <v>0</v>
      </c>
      <c r="AA126" s="111">
        <f t="shared" si="380"/>
        <v>0</v>
      </c>
      <c r="AB126" s="111">
        <f t="shared" si="380"/>
        <v>0</v>
      </c>
      <c r="AC126" s="111">
        <f t="shared" si="380"/>
        <v>1880200</v>
      </c>
      <c r="AD126" s="111">
        <f t="shared" si="380"/>
        <v>0</v>
      </c>
      <c r="AE126" s="111">
        <f t="shared" si="380"/>
        <v>0</v>
      </c>
      <c r="AF126" s="111">
        <f t="shared" si="380"/>
        <v>0</v>
      </c>
      <c r="AG126" s="111">
        <f t="shared" si="380"/>
        <v>0</v>
      </c>
      <c r="AH126" s="111">
        <f t="shared" si="380"/>
        <v>0</v>
      </c>
      <c r="AI126" s="111">
        <f t="shared" si="380"/>
        <v>0</v>
      </c>
      <c r="AJ126" s="111">
        <f t="shared" si="380"/>
        <v>0</v>
      </c>
      <c r="AK126" s="111">
        <f t="shared" si="380"/>
        <v>0</v>
      </c>
      <c r="AL126" s="111">
        <f t="shared" si="380"/>
        <v>1136700</v>
      </c>
      <c r="AM126" s="111">
        <f t="shared" si="380"/>
        <v>0</v>
      </c>
      <c r="AN126" s="111">
        <f t="shared" si="380"/>
        <v>0</v>
      </c>
      <c r="AO126" s="111">
        <f t="shared" si="380"/>
        <v>0</v>
      </c>
      <c r="AP126" s="111">
        <f t="shared" si="380"/>
        <v>0</v>
      </c>
      <c r="AQ126" s="111">
        <f t="shared" si="380"/>
        <v>0</v>
      </c>
      <c r="AR126" s="111">
        <f t="shared" si="380"/>
        <v>0</v>
      </c>
      <c r="AS126" s="111">
        <f t="shared" si="380"/>
        <v>0</v>
      </c>
      <c r="AT126" s="111">
        <f t="shared" si="380"/>
        <v>0</v>
      </c>
      <c r="AU126" s="111">
        <f t="shared" si="380"/>
        <v>0</v>
      </c>
      <c r="AV126" s="111">
        <f t="shared" si="380"/>
        <v>0</v>
      </c>
      <c r="AW126" s="111">
        <f t="shared" si="380"/>
        <v>0</v>
      </c>
      <c r="AX126" s="111">
        <f t="shared" si="380"/>
        <v>0</v>
      </c>
      <c r="AY126" s="111">
        <f t="shared" si="380"/>
        <v>470000</v>
      </c>
      <c r="AZ126" s="111">
        <f t="shared" si="380"/>
        <v>0</v>
      </c>
      <c r="BA126" s="111">
        <f t="shared" si="380"/>
        <v>0</v>
      </c>
      <c r="BB126" s="111">
        <f t="shared" si="380"/>
        <v>0</v>
      </c>
      <c r="BC126" s="111">
        <f t="shared" si="380"/>
        <v>0</v>
      </c>
      <c r="BD126" s="111">
        <f t="shared" si="380"/>
        <v>0</v>
      </c>
      <c r="BE126" s="111">
        <f t="shared" si="380"/>
        <v>0</v>
      </c>
      <c r="BF126" s="111">
        <f t="shared" si="380"/>
        <v>0</v>
      </c>
      <c r="BG126" s="111">
        <f t="shared" si="380"/>
        <v>0</v>
      </c>
      <c r="BH126" s="111">
        <f t="shared" si="380"/>
        <v>432200</v>
      </c>
      <c r="BI126" s="111">
        <f t="shared" si="380"/>
        <v>0</v>
      </c>
      <c r="BJ126" s="111">
        <f t="shared" si="380"/>
        <v>0</v>
      </c>
      <c r="BK126" s="111">
        <f t="shared" si="380"/>
        <v>0</v>
      </c>
      <c r="BL126" s="111">
        <f t="shared" si="380"/>
        <v>0</v>
      </c>
      <c r="BM126" s="111">
        <f t="shared" si="380"/>
        <v>0</v>
      </c>
      <c r="BN126" s="111">
        <f t="shared" si="380"/>
        <v>0</v>
      </c>
      <c r="BO126" s="111">
        <f t="shared" si="380"/>
        <v>0</v>
      </c>
      <c r="BP126" s="111">
        <f t="shared" si="380"/>
        <v>0</v>
      </c>
      <c r="BQ126" s="111">
        <f t="shared" si="380"/>
        <v>0</v>
      </c>
      <c r="BR126" s="111">
        <f t="shared" si="380"/>
        <v>408400</v>
      </c>
      <c r="BS126" s="111">
        <f t="shared" si="380"/>
        <v>0</v>
      </c>
      <c r="BT126" s="111">
        <f t="shared" si="380"/>
        <v>0</v>
      </c>
      <c r="BU126" s="111">
        <f t="shared" si="380"/>
        <v>0</v>
      </c>
      <c r="BV126" s="111">
        <f t="shared" ref="BV126:EH126" si="381">SUM(BV125:BV125)</f>
        <v>0</v>
      </c>
      <c r="BW126" s="111">
        <f t="shared" si="381"/>
        <v>0</v>
      </c>
      <c r="BX126" s="111">
        <f t="shared" si="381"/>
        <v>0</v>
      </c>
      <c r="BY126" s="111">
        <f t="shared" si="381"/>
        <v>0</v>
      </c>
      <c r="BZ126" s="111">
        <f t="shared" si="381"/>
        <v>0</v>
      </c>
      <c r="CA126" s="111">
        <f t="shared" si="381"/>
        <v>305700</v>
      </c>
      <c r="CB126" s="111">
        <f t="shared" si="381"/>
        <v>0</v>
      </c>
      <c r="CC126" s="111">
        <f t="shared" si="381"/>
        <v>0</v>
      </c>
      <c r="CD126" s="111">
        <f t="shared" si="381"/>
        <v>0</v>
      </c>
      <c r="CE126" s="111">
        <f t="shared" si="381"/>
        <v>0</v>
      </c>
      <c r="CF126" s="111">
        <f t="shared" si="381"/>
        <v>0</v>
      </c>
      <c r="CG126" s="111">
        <f t="shared" si="381"/>
        <v>0</v>
      </c>
      <c r="CH126" s="111">
        <f t="shared" si="381"/>
        <v>0</v>
      </c>
      <c r="CI126" s="111">
        <f t="shared" si="381"/>
        <v>0</v>
      </c>
      <c r="CJ126" s="111">
        <f t="shared" si="381"/>
        <v>0</v>
      </c>
      <c r="CK126" s="111">
        <f t="shared" si="381"/>
        <v>278400</v>
      </c>
      <c r="CL126" s="111">
        <f t="shared" si="381"/>
        <v>0</v>
      </c>
      <c r="CM126" s="111">
        <f t="shared" si="381"/>
        <v>0</v>
      </c>
      <c r="CN126" s="111">
        <f t="shared" si="381"/>
        <v>0</v>
      </c>
      <c r="CO126" s="111">
        <f t="shared" si="381"/>
        <v>0</v>
      </c>
      <c r="CP126" s="111">
        <f t="shared" si="381"/>
        <v>0</v>
      </c>
      <c r="CQ126" s="111">
        <f t="shared" si="381"/>
        <v>0</v>
      </c>
      <c r="CR126" s="111">
        <f t="shared" si="381"/>
        <v>0</v>
      </c>
      <c r="CS126" s="111"/>
      <c r="CT126" s="111">
        <f t="shared" si="381"/>
        <v>0</v>
      </c>
      <c r="CU126" s="111">
        <f t="shared" si="381"/>
        <v>0</v>
      </c>
      <c r="CV126" s="111">
        <f t="shared" si="381"/>
        <v>0</v>
      </c>
      <c r="CW126" s="111">
        <f t="shared" si="381"/>
        <v>0</v>
      </c>
      <c r="CX126" s="111">
        <f t="shared" si="381"/>
        <v>0</v>
      </c>
      <c r="CY126" s="111">
        <f t="shared" si="381"/>
        <v>0</v>
      </c>
      <c r="CZ126" s="111">
        <f t="shared" si="381"/>
        <v>0</v>
      </c>
      <c r="DA126" s="111">
        <f t="shared" si="381"/>
        <v>0</v>
      </c>
      <c r="DB126" s="111">
        <f t="shared" si="381"/>
        <v>0</v>
      </c>
      <c r="DC126" s="111">
        <f t="shared" si="381"/>
        <v>0</v>
      </c>
      <c r="DD126" s="111">
        <f t="shared" si="381"/>
        <v>0</v>
      </c>
      <c r="DE126" s="111">
        <f t="shared" si="381"/>
        <v>0</v>
      </c>
      <c r="DF126" s="111">
        <f t="shared" si="381"/>
        <v>0</v>
      </c>
      <c r="DG126" s="111">
        <f t="shared" si="381"/>
        <v>0</v>
      </c>
      <c r="DH126" s="59">
        <f t="shared" si="381"/>
        <v>0</v>
      </c>
      <c r="DI126" s="59">
        <f t="shared" si="381"/>
        <v>0</v>
      </c>
      <c r="DJ126" s="59">
        <f t="shared" si="381"/>
        <v>0</v>
      </c>
      <c r="DK126" s="59">
        <f t="shared" si="381"/>
        <v>0</v>
      </c>
      <c r="DL126" s="59">
        <f t="shared" si="381"/>
        <v>0</v>
      </c>
      <c r="DM126" s="59">
        <f t="shared" si="381"/>
        <v>0</v>
      </c>
      <c r="DN126" s="59">
        <f t="shared" si="381"/>
        <v>0</v>
      </c>
      <c r="DO126" s="59">
        <f t="shared" si="381"/>
        <v>0</v>
      </c>
      <c r="DP126" s="59">
        <f t="shared" si="381"/>
        <v>0</v>
      </c>
      <c r="DQ126" s="59">
        <f t="shared" si="381"/>
        <v>0</v>
      </c>
      <c r="DR126" s="59">
        <f t="shared" si="381"/>
        <v>0</v>
      </c>
      <c r="DS126" s="59">
        <f t="shared" si="381"/>
        <v>0</v>
      </c>
      <c r="DT126" s="59">
        <f t="shared" si="381"/>
        <v>0</v>
      </c>
      <c r="DU126" s="59">
        <f t="shared" si="381"/>
        <v>0</v>
      </c>
      <c r="DV126" s="59">
        <f t="shared" si="381"/>
        <v>0</v>
      </c>
      <c r="DW126" s="59">
        <f t="shared" si="381"/>
        <v>0</v>
      </c>
      <c r="DX126" s="59">
        <f t="shared" si="381"/>
        <v>0</v>
      </c>
      <c r="DY126" s="59">
        <f t="shared" si="381"/>
        <v>0</v>
      </c>
      <c r="DZ126" s="59">
        <f t="shared" si="381"/>
        <v>0</v>
      </c>
      <c r="EA126" s="59">
        <f t="shared" si="381"/>
        <v>0</v>
      </c>
      <c r="EB126" s="59">
        <f t="shared" si="381"/>
        <v>0</v>
      </c>
      <c r="EC126" s="59">
        <f t="shared" si="381"/>
        <v>0</v>
      </c>
      <c r="ED126" s="59">
        <f t="shared" si="381"/>
        <v>0</v>
      </c>
      <c r="EE126" s="59">
        <f t="shared" si="381"/>
        <v>0</v>
      </c>
      <c r="EF126" s="59">
        <f t="shared" si="381"/>
        <v>0</v>
      </c>
      <c r="EG126" s="59">
        <f t="shared" si="381"/>
        <v>0</v>
      </c>
      <c r="EH126" s="59">
        <f t="shared" si="381"/>
        <v>0</v>
      </c>
      <c r="EI126" s="59">
        <f t="shared" ref="EI126:FH126" si="382">SUM(EI125:EI125)</f>
        <v>0</v>
      </c>
      <c r="EJ126" s="59">
        <f t="shared" si="382"/>
        <v>0</v>
      </c>
      <c r="EK126" s="59">
        <f t="shared" si="382"/>
        <v>0</v>
      </c>
      <c r="EL126" s="59">
        <f t="shared" si="382"/>
        <v>0</v>
      </c>
      <c r="EM126" s="59">
        <f t="shared" si="382"/>
        <v>0</v>
      </c>
      <c r="EN126" s="59">
        <f t="shared" si="382"/>
        <v>0</v>
      </c>
      <c r="EO126" s="59">
        <f t="shared" si="382"/>
        <v>0</v>
      </c>
      <c r="EP126" s="59">
        <f t="shared" si="382"/>
        <v>0</v>
      </c>
      <c r="EQ126" s="59">
        <f t="shared" si="382"/>
        <v>0</v>
      </c>
      <c r="ER126" s="59">
        <f t="shared" si="382"/>
        <v>0</v>
      </c>
      <c r="ES126" s="59">
        <f t="shared" si="382"/>
        <v>0</v>
      </c>
      <c r="ET126" s="59">
        <f t="shared" si="382"/>
        <v>0</v>
      </c>
      <c r="EU126" s="59">
        <f t="shared" si="382"/>
        <v>0</v>
      </c>
      <c r="EV126" s="59">
        <f t="shared" si="382"/>
        <v>0</v>
      </c>
      <c r="EW126" s="59">
        <f t="shared" si="382"/>
        <v>0</v>
      </c>
      <c r="EX126" s="59">
        <f t="shared" si="382"/>
        <v>0</v>
      </c>
      <c r="EY126" s="59">
        <f t="shared" si="382"/>
        <v>0</v>
      </c>
      <c r="EZ126" s="59">
        <f t="shared" si="382"/>
        <v>0</v>
      </c>
      <c r="FA126" s="59">
        <f t="shared" si="382"/>
        <v>0</v>
      </c>
      <c r="FB126" s="59">
        <f t="shared" si="382"/>
        <v>0</v>
      </c>
      <c r="FC126" s="59">
        <f t="shared" si="382"/>
        <v>0</v>
      </c>
      <c r="FD126" s="59">
        <f t="shared" si="382"/>
        <v>0</v>
      </c>
      <c r="FE126" s="59">
        <f t="shared" si="382"/>
        <v>0</v>
      </c>
      <c r="FF126" s="59">
        <f t="shared" si="382"/>
        <v>0</v>
      </c>
      <c r="FG126" s="59">
        <f t="shared" si="382"/>
        <v>0</v>
      </c>
      <c r="FH126" s="59">
        <f t="shared" si="382"/>
        <v>0</v>
      </c>
    </row>
    <row r="128" spans="1:164" s="128" customFormat="1" ht="59.25" x14ac:dyDescent="1.3">
      <c r="A128" s="64" t="s">
        <v>325</v>
      </c>
      <c r="B128" s="64"/>
      <c r="C128" s="146"/>
      <c r="D128" s="124"/>
      <c r="E128" s="124"/>
      <c r="F128" s="124"/>
      <c r="G128" s="124"/>
      <c r="H128" s="125"/>
      <c r="I128" s="126"/>
      <c r="J128" s="127"/>
      <c r="K128" s="127"/>
      <c r="L128" s="127"/>
      <c r="M128" s="127"/>
      <c r="N128" s="127"/>
      <c r="O128" s="127"/>
      <c r="P128" s="127"/>
      <c r="Q128" s="127"/>
      <c r="R128" s="127"/>
      <c r="S128" s="127"/>
      <c r="T128" s="127"/>
      <c r="U128" s="127"/>
      <c r="V128" s="127"/>
      <c r="W128" s="127"/>
      <c r="X128" s="127"/>
      <c r="Y128" s="127"/>
      <c r="Z128" s="127"/>
      <c r="AA128" s="127"/>
      <c r="AB128" s="127"/>
      <c r="AC128" s="127"/>
      <c r="AD128" s="127"/>
      <c r="AE128" s="127"/>
      <c r="AF128" s="127"/>
      <c r="AG128" s="127"/>
      <c r="AH128" s="127"/>
      <c r="AI128" s="127"/>
      <c r="AJ128" s="127"/>
      <c r="AK128" s="127"/>
      <c r="AL128" s="127"/>
      <c r="AM128" s="127"/>
      <c r="AN128" s="127"/>
      <c r="AO128" s="127"/>
      <c r="AP128" s="127"/>
      <c r="AQ128" s="127"/>
      <c r="AR128" s="127"/>
      <c r="AS128" s="127"/>
      <c r="AT128" s="127"/>
      <c r="AU128" s="127"/>
      <c r="AV128" s="127"/>
      <c r="AW128" s="127"/>
      <c r="AX128" s="127"/>
      <c r="AY128" s="127"/>
      <c r="AZ128" s="127"/>
      <c r="BA128" s="127"/>
      <c r="BB128" s="127"/>
      <c r="BC128" s="127"/>
      <c r="BD128" s="127"/>
      <c r="BE128" s="127"/>
      <c r="BF128" s="127"/>
      <c r="BG128" s="127"/>
      <c r="BH128" s="127"/>
      <c r="BI128" s="127"/>
      <c r="BJ128" s="127"/>
      <c r="BK128" s="127"/>
      <c r="BL128" s="127"/>
      <c r="BM128" s="127"/>
      <c r="BN128" s="127"/>
      <c r="BO128" s="127"/>
      <c r="BP128" s="127"/>
      <c r="BQ128" s="127"/>
      <c r="BR128" s="127"/>
      <c r="BS128" s="127"/>
      <c r="BT128" s="127"/>
      <c r="BU128" s="127"/>
      <c r="BV128" s="127"/>
      <c r="BW128" s="127"/>
      <c r="BX128" s="127"/>
      <c r="BY128" s="127"/>
      <c r="BZ128" s="127"/>
      <c r="CA128" s="127"/>
      <c r="CB128" s="127"/>
      <c r="CC128" s="127"/>
      <c r="CD128" s="127"/>
      <c r="CE128" s="127"/>
      <c r="CF128" s="127"/>
      <c r="CG128" s="127"/>
      <c r="CH128" s="127"/>
      <c r="CI128" s="127"/>
      <c r="CJ128" s="127"/>
      <c r="CK128" s="127"/>
      <c r="CL128" s="127"/>
      <c r="CM128" s="127"/>
      <c r="CN128" s="127"/>
      <c r="CO128" s="127"/>
      <c r="CP128" s="127"/>
      <c r="CQ128" s="127"/>
      <c r="CR128" s="127"/>
      <c r="CS128" s="127"/>
      <c r="CT128" s="127"/>
      <c r="CU128" s="127"/>
      <c r="CV128" s="127"/>
      <c r="CW128" s="127"/>
      <c r="CX128" s="127"/>
      <c r="CY128" s="127"/>
      <c r="CZ128" s="127"/>
      <c r="DA128" s="127"/>
      <c r="DB128" s="127"/>
      <c r="DC128" s="127"/>
      <c r="DD128" s="127"/>
      <c r="DE128" s="127"/>
      <c r="DF128" s="127"/>
      <c r="DG128" s="127"/>
    </row>
    <row r="129" spans="1:164" s="6" customFormat="1" x14ac:dyDescent="0.85">
      <c r="A129" s="290" t="s">
        <v>0</v>
      </c>
      <c r="B129" s="290" t="s">
        <v>174</v>
      </c>
      <c r="C129" s="324" t="s">
        <v>1</v>
      </c>
      <c r="D129" s="297" t="s">
        <v>2</v>
      </c>
      <c r="E129" s="298"/>
      <c r="F129" s="298"/>
      <c r="G129" s="299"/>
      <c r="H129" s="295" t="s">
        <v>3</v>
      </c>
      <c r="I129" s="297" t="s">
        <v>4</v>
      </c>
      <c r="J129" s="298"/>
      <c r="K129" s="298"/>
      <c r="L129" s="298"/>
      <c r="M129" s="298"/>
      <c r="N129" s="298"/>
      <c r="O129" s="298"/>
      <c r="P129" s="298"/>
      <c r="Q129" s="298"/>
      <c r="R129" s="299"/>
      <c r="S129" s="300" t="s">
        <v>5</v>
      </c>
      <c r="T129" s="301"/>
      <c r="U129" s="301"/>
      <c r="V129" s="301"/>
      <c r="W129" s="301"/>
      <c r="X129" s="301"/>
      <c r="Y129" s="301"/>
      <c r="Z129" s="301"/>
      <c r="AA129" s="301"/>
      <c r="AB129" s="302"/>
      <c r="AC129" s="303" t="s">
        <v>6</v>
      </c>
      <c r="AD129" s="304"/>
      <c r="AE129" s="304"/>
      <c r="AF129" s="304"/>
      <c r="AG129" s="304"/>
      <c r="AH129" s="304"/>
      <c r="AI129" s="304"/>
      <c r="AJ129" s="304"/>
      <c r="AK129" s="305"/>
      <c r="AL129" s="300" t="s">
        <v>7</v>
      </c>
      <c r="AM129" s="301"/>
      <c r="AN129" s="301"/>
      <c r="AO129" s="301"/>
      <c r="AP129" s="301"/>
      <c r="AQ129" s="301"/>
      <c r="AR129" s="301"/>
      <c r="AS129" s="301"/>
      <c r="AT129" s="301"/>
      <c r="AU129" s="301"/>
      <c r="AV129" s="301"/>
      <c r="AW129" s="301"/>
      <c r="AX129" s="302"/>
      <c r="AY129" s="300" t="s">
        <v>8</v>
      </c>
      <c r="AZ129" s="301"/>
      <c r="BA129" s="301"/>
      <c r="BB129" s="301"/>
      <c r="BC129" s="301"/>
      <c r="BD129" s="301"/>
      <c r="BE129" s="301"/>
      <c r="BF129" s="301"/>
      <c r="BG129" s="302"/>
      <c r="BH129" s="300" t="s">
        <v>9</v>
      </c>
      <c r="BI129" s="301"/>
      <c r="BJ129" s="301"/>
      <c r="BK129" s="301"/>
      <c r="BL129" s="301"/>
      <c r="BM129" s="301"/>
      <c r="BN129" s="301"/>
      <c r="BO129" s="301"/>
      <c r="BP129" s="301"/>
      <c r="BQ129" s="302"/>
      <c r="BR129" s="303" t="s">
        <v>10</v>
      </c>
      <c r="BS129" s="304"/>
      <c r="BT129" s="304"/>
      <c r="BU129" s="304"/>
      <c r="BV129" s="304"/>
      <c r="BW129" s="304"/>
      <c r="BX129" s="304"/>
      <c r="BY129" s="304"/>
      <c r="BZ129" s="305"/>
      <c r="CA129" s="300" t="s">
        <v>11</v>
      </c>
      <c r="CB129" s="301"/>
      <c r="CC129" s="301"/>
      <c r="CD129" s="301"/>
      <c r="CE129" s="301"/>
      <c r="CF129" s="301"/>
      <c r="CG129" s="301"/>
      <c r="CH129" s="301"/>
      <c r="CI129" s="301"/>
      <c r="CJ129" s="302"/>
      <c r="CK129" s="300" t="s">
        <v>12</v>
      </c>
      <c r="CL129" s="301"/>
      <c r="CM129" s="301"/>
      <c r="CN129" s="301"/>
      <c r="CO129" s="301"/>
      <c r="CP129" s="302"/>
      <c r="CQ129" s="306" t="s">
        <v>13</v>
      </c>
      <c r="CR129" s="306" t="s">
        <v>14</v>
      </c>
      <c r="CS129" s="306" t="s">
        <v>330</v>
      </c>
      <c r="CT129" s="312" t="s">
        <v>15</v>
      </c>
      <c r="CU129" s="313"/>
      <c r="CV129" s="313"/>
      <c r="CW129" s="313"/>
      <c r="CX129" s="313"/>
      <c r="CY129" s="313"/>
      <c r="CZ129" s="313"/>
      <c r="DA129" s="314"/>
      <c r="DB129" s="3" t="s">
        <v>16</v>
      </c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5"/>
    </row>
    <row r="130" spans="1:164" s="14" customFormat="1" ht="117" x14ac:dyDescent="0.55000000000000004">
      <c r="A130" s="291"/>
      <c r="B130" s="291"/>
      <c r="C130" s="325"/>
      <c r="D130" s="7" t="s">
        <v>17</v>
      </c>
      <c r="E130" s="7" t="s">
        <v>18</v>
      </c>
      <c r="F130" s="7" t="s">
        <v>19</v>
      </c>
      <c r="G130" s="7" t="s">
        <v>20</v>
      </c>
      <c r="H130" s="296"/>
      <c r="I130" s="8" t="s">
        <v>21</v>
      </c>
      <c r="J130" s="9" t="s">
        <v>22</v>
      </c>
      <c r="K130" s="9" t="s">
        <v>23</v>
      </c>
      <c r="L130" s="9" t="s">
        <v>24</v>
      </c>
      <c r="M130" s="9" t="s">
        <v>25</v>
      </c>
      <c r="N130" s="9" t="s">
        <v>26</v>
      </c>
      <c r="O130" s="9" t="s">
        <v>27</v>
      </c>
      <c r="P130" s="9" t="s">
        <v>28</v>
      </c>
      <c r="Q130" s="9" t="s">
        <v>29</v>
      </c>
      <c r="R130" s="9" t="s">
        <v>30</v>
      </c>
      <c r="S130" s="8" t="s">
        <v>31</v>
      </c>
      <c r="T130" s="9" t="s">
        <v>32</v>
      </c>
      <c r="U130" s="9" t="s">
        <v>33</v>
      </c>
      <c r="V130" s="9" t="s">
        <v>34</v>
      </c>
      <c r="W130" s="9" t="s">
        <v>35</v>
      </c>
      <c r="X130" s="9" t="s">
        <v>36</v>
      </c>
      <c r="Y130" s="9" t="s">
        <v>37</v>
      </c>
      <c r="Z130" s="9" t="s">
        <v>38</v>
      </c>
      <c r="AA130" s="9" t="s">
        <v>39</v>
      </c>
      <c r="AB130" s="9" t="s">
        <v>40</v>
      </c>
      <c r="AC130" s="8" t="s">
        <v>41</v>
      </c>
      <c r="AD130" s="9" t="s">
        <v>42</v>
      </c>
      <c r="AE130" s="10" t="s">
        <v>43</v>
      </c>
      <c r="AF130" s="9" t="s">
        <v>44</v>
      </c>
      <c r="AG130" s="9" t="s">
        <v>45</v>
      </c>
      <c r="AH130" s="9" t="s">
        <v>46</v>
      </c>
      <c r="AI130" s="9" t="s">
        <v>47</v>
      </c>
      <c r="AJ130" s="9" t="s">
        <v>48</v>
      </c>
      <c r="AK130" s="9" t="s">
        <v>49</v>
      </c>
      <c r="AL130" s="8" t="s">
        <v>50</v>
      </c>
      <c r="AM130" s="9" t="s">
        <v>51</v>
      </c>
      <c r="AN130" s="9" t="s">
        <v>52</v>
      </c>
      <c r="AO130" s="9" t="s">
        <v>53</v>
      </c>
      <c r="AP130" s="9" t="s">
        <v>54</v>
      </c>
      <c r="AQ130" s="9" t="s">
        <v>55</v>
      </c>
      <c r="AR130" s="9" t="s">
        <v>56</v>
      </c>
      <c r="AS130" s="9" t="s">
        <v>57</v>
      </c>
      <c r="AT130" s="9" t="s">
        <v>58</v>
      </c>
      <c r="AU130" s="9" t="s">
        <v>59</v>
      </c>
      <c r="AV130" s="9" t="s">
        <v>60</v>
      </c>
      <c r="AW130" s="9" t="s">
        <v>61</v>
      </c>
      <c r="AX130" s="9" t="s">
        <v>62</v>
      </c>
      <c r="AY130" s="8" t="s">
        <v>63</v>
      </c>
      <c r="AZ130" s="9" t="s">
        <v>64</v>
      </c>
      <c r="BA130" s="9" t="s">
        <v>65</v>
      </c>
      <c r="BB130" s="9" t="s">
        <v>66</v>
      </c>
      <c r="BC130" s="9" t="s">
        <v>67</v>
      </c>
      <c r="BD130" s="9" t="s">
        <v>68</v>
      </c>
      <c r="BE130" s="9" t="s">
        <v>69</v>
      </c>
      <c r="BF130" s="9" t="s">
        <v>70</v>
      </c>
      <c r="BG130" s="9" t="s">
        <v>71</v>
      </c>
      <c r="BH130" s="8" t="s">
        <v>72</v>
      </c>
      <c r="BI130" s="9" t="s">
        <v>73</v>
      </c>
      <c r="BJ130" s="9" t="s">
        <v>74</v>
      </c>
      <c r="BK130" s="9" t="s">
        <v>75</v>
      </c>
      <c r="BL130" s="9" t="s">
        <v>76</v>
      </c>
      <c r="BM130" s="9" t="s">
        <v>77</v>
      </c>
      <c r="BN130" s="9" t="s">
        <v>78</v>
      </c>
      <c r="BO130" s="9" t="s">
        <v>79</v>
      </c>
      <c r="BP130" s="9" t="s">
        <v>80</v>
      </c>
      <c r="BQ130" s="9" t="s">
        <v>81</v>
      </c>
      <c r="BR130" s="8" t="s">
        <v>82</v>
      </c>
      <c r="BS130" s="9" t="s">
        <v>83</v>
      </c>
      <c r="BT130" s="9" t="s">
        <v>84</v>
      </c>
      <c r="BU130" s="9" t="s">
        <v>85</v>
      </c>
      <c r="BV130" s="9" t="s">
        <v>86</v>
      </c>
      <c r="BW130" s="9" t="s">
        <v>87</v>
      </c>
      <c r="BX130" s="9" t="s">
        <v>88</v>
      </c>
      <c r="BY130" s="10" t="s">
        <v>89</v>
      </c>
      <c r="BZ130" s="9" t="s">
        <v>90</v>
      </c>
      <c r="CA130" s="8" t="s">
        <v>91</v>
      </c>
      <c r="CB130" s="9" t="s">
        <v>92</v>
      </c>
      <c r="CC130" s="9" t="s">
        <v>93</v>
      </c>
      <c r="CD130" s="9" t="s">
        <v>94</v>
      </c>
      <c r="CE130" s="9" t="s">
        <v>95</v>
      </c>
      <c r="CF130" s="9" t="s">
        <v>96</v>
      </c>
      <c r="CG130" s="9" t="s">
        <v>97</v>
      </c>
      <c r="CH130" s="9" t="s">
        <v>98</v>
      </c>
      <c r="CI130" s="9" t="s">
        <v>99</v>
      </c>
      <c r="CJ130" s="9" t="s">
        <v>100</v>
      </c>
      <c r="CK130" s="8" t="s">
        <v>101</v>
      </c>
      <c r="CL130" s="9" t="s">
        <v>102</v>
      </c>
      <c r="CM130" s="9" t="s">
        <v>103</v>
      </c>
      <c r="CN130" s="9" t="s">
        <v>104</v>
      </c>
      <c r="CO130" s="9" t="s">
        <v>105</v>
      </c>
      <c r="CP130" s="9" t="s">
        <v>106</v>
      </c>
      <c r="CQ130" s="307"/>
      <c r="CR130" s="307"/>
      <c r="CS130" s="307"/>
      <c r="CT130" s="70" t="s">
        <v>107</v>
      </c>
      <c r="CU130" s="70" t="s">
        <v>108</v>
      </c>
      <c r="CV130" s="70" t="s">
        <v>109</v>
      </c>
      <c r="CW130" s="70" t="s">
        <v>110</v>
      </c>
      <c r="CX130" s="70" t="s">
        <v>111</v>
      </c>
      <c r="CY130" s="70" t="s">
        <v>112</v>
      </c>
      <c r="CZ130" s="70" t="s">
        <v>113</v>
      </c>
      <c r="DA130" s="70" t="s">
        <v>114</v>
      </c>
      <c r="DB130" s="12" t="s">
        <v>115</v>
      </c>
      <c r="DC130" s="12" t="s">
        <v>116</v>
      </c>
      <c r="DD130" s="12" t="s">
        <v>117</v>
      </c>
      <c r="DE130" s="12" t="s">
        <v>118</v>
      </c>
      <c r="DF130" s="12" t="s">
        <v>119</v>
      </c>
      <c r="DG130" s="12" t="s">
        <v>120</v>
      </c>
      <c r="DH130" s="12" t="s">
        <v>121</v>
      </c>
      <c r="DI130" s="11" t="s">
        <v>122</v>
      </c>
      <c r="DJ130" s="11" t="s">
        <v>123</v>
      </c>
      <c r="DK130" s="11" t="s">
        <v>124</v>
      </c>
      <c r="DL130" s="11" t="s">
        <v>125</v>
      </c>
      <c r="DM130" s="11" t="s">
        <v>126</v>
      </c>
      <c r="DN130" s="11" t="s">
        <v>127</v>
      </c>
      <c r="DO130" s="11" t="s">
        <v>128</v>
      </c>
      <c r="DP130" s="13" t="s">
        <v>129</v>
      </c>
      <c r="DQ130" s="13" t="s">
        <v>130</v>
      </c>
      <c r="DR130" s="13" t="s">
        <v>131</v>
      </c>
      <c r="DS130" s="13" t="s">
        <v>132</v>
      </c>
      <c r="DT130" s="13" t="s">
        <v>133</v>
      </c>
      <c r="DU130" s="13" t="s">
        <v>134</v>
      </c>
      <c r="DV130" s="13" t="s">
        <v>135</v>
      </c>
      <c r="DW130" s="13" t="s">
        <v>136</v>
      </c>
      <c r="DX130" s="13" t="s">
        <v>137</v>
      </c>
      <c r="DY130" s="13" t="s">
        <v>138</v>
      </c>
      <c r="DZ130" s="13" t="s">
        <v>139</v>
      </c>
      <c r="EA130" s="13" t="s">
        <v>140</v>
      </c>
      <c r="EB130" s="13" t="s">
        <v>141</v>
      </c>
      <c r="EC130" s="13" t="s">
        <v>142</v>
      </c>
      <c r="ED130" s="13" t="s">
        <v>143</v>
      </c>
      <c r="EE130" s="13" t="s">
        <v>144</v>
      </c>
      <c r="EF130" s="13" t="s">
        <v>145</v>
      </c>
      <c r="EG130" s="13" t="s">
        <v>146</v>
      </c>
      <c r="EH130" s="13" t="s">
        <v>147</v>
      </c>
      <c r="EI130" s="13" t="s">
        <v>148</v>
      </c>
      <c r="EJ130" s="13" t="s">
        <v>149</v>
      </c>
      <c r="EK130" s="13" t="s">
        <v>150</v>
      </c>
      <c r="EL130" s="13" t="s">
        <v>151</v>
      </c>
      <c r="EM130" s="13" t="s">
        <v>152</v>
      </c>
      <c r="EN130" s="13" t="s">
        <v>153</v>
      </c>
      <c r="EO130" s="13" t="s">
        <v>154</v>
      </c>
      <c r="EP130" s="13" t="s">
        <v>155</v>
      </c>
      <c r="EQ130" s="13" t="s">
        <v>156</v>
      </c>
      <c r="ER130" s="13" t="s">
        <v>157</v>
      </c>
      <c r="ES130" s="13" t="s">
        <v>158</v>
      </c>
      <c r="ET130" s="13" t="s">
        <v>159</v>
      </c>
      <c r="EU130" s="13" t="s">
        <v>160</v>
      </c>
      <c r="EV130" s="13" t="s">
        <v>161</v>
      </c>
      <c r="EW130" s="13" t="s">
        <v>162</v>
      </c>
      <c r="EX130" s="13" t="s">
        <v>163</v>
      </c>
      <c r="EY130" s="13" t="s">
        <v>164</v>
      </c>
      <c r="EZ130" s="13" t="s">
        <v>165</v>
      </c>
      <c r="FA130" s="13" t="s">
        <v>166</v>
      </c>
      <c r="FB130" s="13" t="s">
        <v>167</v>
      </c>
      <c r="FC130" s="13" t="s">
        <v>168</v>
      </c>
      <c r="FD130" s="13" t="s">
        <v>169</v>
      </c>
      <c r="FE130" s="13" t="s">
        <v>170</v>
      </c>
      <c r="FF130" s="13" t="s">
        <v>171</v>
      </c>
      <c r="FG130" s="13" t="s">
        <v>172</v>
      </c>
      <c r="FH130" s="13" t="s">
        <v>173</v>
      </c>
    </row>
    <row r="131" spans="1:164" s="17" customFormat="1" x14ac:dyDescent="0.85">
      <c r="A131" s="15"/>
      <c r="B131" s="15"/>
      <c r="C131" s="150"/>
      <c r="D131" s="15"/>
      <c r="E131" s="15"/>
      <c r="F131" s="15"/>
      <c r="G131" s="15"/>
      <c r="H131" s="16">
        <f>SUM(H132:H143)</f>
        <v>1989500</v>
      </c>
      <c r="I131" s="16">
        <f t="shared" ref="I131:AN131" si="383">SUM(I132+I136+I140)</f>
        <v>0</v>
      </c>
      <c r="J131" s="16">
        <f t="shared" si="383"/>
        <v>0</v>
      </c>
      <c r="K131" s="16">
        <f t="shared" si="383"/>
        <v>0</v>
      </c>
      <c r="L131" s="16">
        <f t="shared" si="383"/>
        <v>0</v>
      </c>
      <c r="M131" s="16">
        <f t="shared" si="383"/>
        <v>0</v>
      </c>
      <c r="N131" s="16">
        <f t="shared" si="383"/>
        <v>0</v>
      </c>
      <c r="O131" s="16">
        <f t="shared" si="383"/>
        <v>0</v>
      </c>
      <c r="P131" s="16">
        <f t="shared" si="383"/>
        <v>0</v>
      </c>
      <c r="Q131" s="16">
        <f t="shared" si="383"/>
        <v>0</v>
      </c>
      <c r="R131" s="16">
        <f t="shared" si="383"/>
        <v>0</v>
      </c>
      <c r="S131" s="16">
        <f t="shared" si="383"/>
        <v>0</v>
      </c>
      <c r="T131" s="16">
        <f t="shared" si="383"/>
        <v>0</v>
      </c>
      <c r="U131" s="16">
        <f t="shared" si="383"/>
        <v>0</v>
      </c>
      <c r="V131" s="16">
        <f t="shared" si="383"/>
        <v>0</v>
      </c>
      <c r="W131" s="16">
        <f t="shared" si="383"/>
        <v>0</v>
      </c>
      <c r="X131" s="16">
        <f t="shared" si="383"/>
        <v>0</v>
      </c>
      <c r="Y131" s="16">
        <f t="shared" si="383"/>
        <v>0</v>
      </c>
      <c r="Z131" s="16">
        <f t="shared" si="383"/>
        <v>0</v>
      </c>
      <c r="AA131" s="16">
        <f t="shared" si="383"/>
        <v>0</v>
      </c>
      <c r="AB131" s="16">
        <f t="shared" si="383"/>
        <v>0</v>
      </c>
      <c r="AC131" s="16">
        <f t="shared" si="383"/>
        <v>0</v>
      </c>
      <c r="AD131" s="16">
        <f t="shared" si="383"/>
        <v>0</v>
      </c>
      <c r="AE131" s="16">
        <f t="shared" si="383"/>
        <v>0</v>
      </c>
      <c r="AF131" s="16">
        <f t="shared" si="383"/>
        <v>0</v>
      </c>
      <c r="AG131" s="16">
        <f t="shared" si="383"/>
        <v>0</v>
      </c>
      <c r="AH131" s="16">
        <f t="shared" si="383"/>
        <v>0</v>
      </c>
      <c r="AI131" s="16">
        <f t="shared" si="383"/>
        <v>0</v>
      </c>
      <c r="AJ131" s="16">
        <f t="shared" si="383"/>
        <v>0</v>
      </c>
      <c r="AK131" s="16">
        <f t="shared" si="383"/>
        <v>0</v>
      </c>
      <c r="AL131" s="16">
        <f t="shared" si="383"/>
        <v>0</v>
      </c>
      <c r="AM131" s="16">
        <f t="shared" si="383"/>
        <v>0</v>
      </c>
      <c r="AN131" s="16">
        <f t="shared" si="383"/>
        <v>0</v>
      </c>
      <c r="AO131" s="16">
        <f t="shared" ref="AO131:BT131" si="384">SUM(AO132+AO136+AO140)</f>
        <v>0</v>
      </c>
      <c r="AP131" s="16">
        <f t="shared" si="384"/>
        <v>0</v>
      </c>
      <c r="AQ131" s="16">
        <f t="shared" si="384"/>
        <v>0</v>
      </c>
      <c r="AR131" s="16">
        <f t="shared" si="384"/>
        <v>0</v>
      </c>
      <c r="AS131" s="16">
        <f t="shared" si="384"/>
        <v>0</v>
      </c>
      <c r="AT131" s="16">
        <f t="shared" si="384"/>
        <v>0</v>
      </c>
      <c r="AU131" s="16">
        <f t="shared" si="384"/>
        <v>0</v>
      </c>
      <c r="AV131" s="16">
        <f t="shared" si="384"/>
        <v>0</v>
      </c>
      <c r="AW131" s="16">
        <f t="shared" si="384"/>
        <v>0</v>
      </c>
      <c r="AX131" s="16">
        <f t="shared" si="384"/>
        <v>0</v>
      </c>
      <c r="AY131" s="16">
        <f t="shared" si="384"/>
        <v>0</v>
      </c>
      <c r="AZ131" s="16">
        <f t="shared" si="384"/>
        <v>0</v>
      </c>
      <c r="BA131" s="16">
        <f t="shared" si="384"/>
        <v>0</v>
      </c>
      <c r="BB131" s="16">
        <f t="shared" si="384"/>
        <v>0</v>
      </c>
      <c r="BC131" s="16">
        <f t="shared" si="384"/>
        <v>0</v>
      </c>
      <c r="BD131" s="16">
        <f t="shared" si="384"/>
        <v>0</v>
      </c>
      <c r="BE131" s="16">
        <f t="shared" si="384"/>
        <v>0</v>
      </c>
      <c r="BF131" s="16">
        <f t="shared" si="384"/>
        <v>0</v>
      </c>
      <c r="BG131" s="16">
        <f t="shared" si="384"/>
        <v>0</v>
      </c>
      <c r="BH131" s="16">
        <f t="shared" si="384"/>
        <v>0</v>
      </c>
      <c r="BI131" s="16">
        <f t="shared" si="384"/>
        <v>0</v>
      </c>
      <c r="BJ131" s="16">
        <f t="shared" si="384"/>
        <v>0</v>
      </c>
      <c r="BK131" s="16">
        <f t="shared" si="384"/>
        <v>0</v>
      </c>
      <c r="BL131" s="16">
        <f t="shared" si="384"/>
        <v>0</v>
      </c>
      <c r="BM131" s="16">
        <f t="shared" si="384"/>
        <v>0</v>
      </c>
      <c r="BN131" s="16">
        <f t="shared" si="384"/>
        <v>0</v>
      </c>
      <c r="BO131" s="16">
        <f t="shared" si="384"/>
        <v>0</v>
      </c>
      <c r="BP131" s="16">
        <f t="shared" si="384"/>
        <v>0</v>
      </c>
      <c r="BQ131" s="16">
        <f t="shared" si="384"/>
        <v>0</v>
      </c>
      <c r="BR131" s="16">
        <f t="shared" si="384"/>
        <v>0</v>
      </c>
      <c r="BS131" s="16">
        <f t="shared" si="384"/>
        <v>0</v>
      </c>
      <c r="BT131" s="16">
        <f t="shared" si="384"/>
        <v>0</v>
      </c>
      <c r="BU131" s="16">
        <f t="shared" ref="BU131:CR131" si="385">SUM(BU132+BU136+BU140)</f>
        <v>0</v>
      </c>
      <c r="BV131" s="16">
        <f t="shared" si="385"/>
        <v>0</v>
      </c>
      <c r="BW131" s="16">
        <f t="shared" si="385"/>
        <v>0</v>
      </c>
      <c r="BX131" s="16">
        <f t="shared" si="385"/>
        <v>0</v>
      </c>
      <c r="BY131" s="16">
        <f t="shared" si="385"/>
        <v>0</v>
      </c>
      <c r="BZ131" s="16">
        <f t="shared" si="385"/>
        <v>0</v>
      </c>
      <c r="CA131" s="16">
        <f t="shared" si="385"/>
        <v>0</v>
      </c>
      <c r="CB131" s="16">
        <f t="shared" si="385"/>
        <v>0</v>
      </c>
      <c r="CC131" s="16">
        <f t="shared" si="385"/>
        <v>0</v>
      </c>
      <c r="CD131" s="16">
        <f t="shared" si="385"/>
        <v>0</v>
      </c>
      <c r="CE131" s="16">
        <f t="shared" si="385"/>
        <v>0</v>
      </c>
      <c r="CF131" s="16">
        <f t="shared" si="385"/>
        <v>0</v>
      </c>
      <c r="CG131" s="16">
        <f t="shared" si="385"/>
        <v>0</v>
      </c>
      <c r="CH131" s="16">
        <f t="shared" si="385"/>
        <v>0</v>
      </c>
      <c r="CI131" s="16">
        <f t="shared" si="385"/>
        <v>0</v>
      </c>
      <c r="CJ131" s="16">
        <f t="shared" si="385"/>
        <v>0</v>
      </c>
      <c r="CK131" s="16">
        <f t="shared" si="385"/>
        <v>0</v>
      </c>
      <c r="CL131" s="16">
        <f t="shared" si="385"/>
        <v>0</v>
      </c>
      <c r="CM131" s="16">
        <f t="shared" si="385"/>
        <v>0</v>
      </c>
      <c r="CN131" s="16">
        <f t="shared" si="385"/>
        <v>0</v>
      </c>
      <c r="CO131" s="16">
        <f t="shared" si="385"/>
        <v>0</v>
      </c>
      <c r="CP131" s="16">
        <f t="shared" si="385"/>
        <v>0</v>
      </c>
      <c r="CQ131" s="16">
        <f t="shared" si="385"/>
        <v>0</v>
      </c>
      <c r="CR131" s="16">
        <f t="shared" si="385"/>
        <v>0</v>
      </c>
      <c r="CS131" s="16"/>
      <c r="CT131" s="16">
        <f t="shared" ref="CT131:DY131" si="386">SUM(CT132+CT136+CT140)</f>
        <v>0</v>
      </c>
      <c r="CU131" s="16">
        <f t="shared" si="386"/>
        <v>0</v>
      </c>
      <c r="CV131" s="16">
        <f t="shared" si="386"/>
        <v>0</v>
      </c>
      <c r="CW131" s="16">
        <f t="shared" si="386"/>
        <v>0</v>
      </c>
      <c r="CX131" s="16">
        <f t="shared" si="386"/>
        <v>0</v>
      </c>
      <c r="CY131" s="16">
        <f t="shared" si="386"/>
        <v>0</v>
      </c>
      <c r="CZ131" s="16">
        <f t="shared" si="386"/>
        <v>0</v>
      </c>
      <c r="DA131" s="16">
        <f t="shared" si="386"/>
        <v>0</v>
      </c>
      <c r="DB131" s="16">
        <f t="shared" si="386"/>
        <v>0</v>
      </c>
      <c r="DC131" s="16">
        <f t="shared" si="386"/>
        <v>0</v>
      </c>
      <c r="DD131" s="16">
        <f t="shared" si="386"/>
        <v>0</v>
      </c>
      <c r="DE131" s="16">
        <f t="shared" si="386"/>
        <v>0</v>
      </c>
      <c r="DF131" s="16">
        <f t="shared" si="386"/>
        <v>0</v>
      </c>
      <c r="DG131" s="16">
        <f t="shared" si="386"/>
        <v>0</v>
      </c>
      <c r="DH131" s="16">
        <f t="shared" si="386"/>
        <v>0</v>
      </c>
      <c r="DI131" s="16">
        <f t="shared" si="386"/>
        <v>0</v>
      </c>
      <c r="DJ131" s="16">
        <f t="shared" si="386"/>
        <v>0</v>
      </c>
      <c r="DK131" s="16">
        <f t="shared" si="386"/>
        <v>0</v>
      </c>
      <c r="DL131" s="16">
        <f t="shared" si="386"/>
        <v>0</v>
      </c>
      <c r="DM131" s="16">
        <f t="shared" si="386"/>
        <v>0</v>
      </c>
      <c r="DN131" s="16">
        <f t="shared" si="386"/>
        <v>0</v>
      </c>
      <c r="DO131" s="16">
        <f t="shared" si="386"/>
        <v>0</v>
      </c>
      <c r="DP131" s="16">
        <f t="shared" si="386"/>
        <v>0</v>
      </c>
      <c r="DQ131" s="16">
        <f t="shared" si="386"/>
        <v>0</v>
      </c>
      <c r="DR131" s="16">
        <f t="shared" si="386"/>
        <v>0</v>
      </c>
      <c r="DS131" s="16">
        <f t="shared" si="386"/>
        <v>0</v>
      </c>
      <c r="DT131" s="16">
        <f t="shared" si="386"/>
        <v>0</v>
      </c>
      <c r="DU131" s="16">
        <f t="shared" si="386"/>
        <v>0</v>
      </c>
      <c r="DV131" s="16">
        <f t="shared" si="386"/>
        <v>0</v>
      </c>
      <c r="DW131" s="16">
        <f t="shared" si="386"/>
        <v>0</v>
      </c>
      <c r="DX131" s="16">
        <f t="shared" si="386"/>
        <v>0</v>
      </c>
      <c r="DY131" s="16">
        <f t="shared" si="386"/>
        <v>0</v>
      </c>
      <c r="DZ131" s="16">
        <f t="shared" ref="DZ131:FE131" si="387">SUM(DZ132+DZ136+DZ140)</f>
        <v>0</v>
      </c>
      <c r="EA131" s="16">
        <f t="shared" si="387"/>
        <v>0</v>
      </c>
      <c r="EB131" s="16">
        <f t="shared" si="387"/>
        <v>0</v>
      </c>
      <c r="EC131" s="16">
        <f t="shared" si="387"/>
        <v>0</v>
      </c>
      <c r="ED131" s="16">
        <f t="shared" si="387"/>
        <v>0</v>
      </c>
      <c r="EE131" s="16">
        <f t="shared" si="387"/>
        <v>0</v>
      </c>
      <c r="EF131" s="16">
        <f t="shared" si="387"/>
        <v>0</v>
      </c>
      <c r="EG131" s="16">
        <f t="shared" si="387"/>
        <v>0</v>
      </c>
      <c r="EH131" s="16">
        <f t="shared" si="387"/>
        <v>0</v>
      </c>
      <c r="EI131" s="16">
        <f t="shared" si="387"/>
        <v>0</v>
      </c>
      <c r="EJ131" s="16">
        <f t="shared" si="387"/>
        <v>0</v>
      </c>
      <c r="EK131" s="16">
        <f t="shared" si="387"/>
        <v>0</v>
      </c>
      <c r="EL131" s="16">
        <f t="shared" si="387"/>
        <v>0</v>
      </c>
      <c r="EM131" s="16">
        <f t="shared" si="387"/>
        <v>0</v>
      </c>
      <c r="EN131" s="16">
        <f t="shared" si="387"/>
        <v>0</v>
      </c>
      <c r="EO131" s="16">
        <f t="shared" si="387"/>
        <v>0</v>
      </c>
      <c r="EP131" s="16">
        <f t="shared" si="387"/>
        <v>0</v>
      </c>
      <c r="EQ131" s="16">
        <f t="shared" si="387"/>
        <v>0</v>
      </c>
      <c r="ER131" s="16">
        <f t="shared" si="387"/>
        <v>0</v>
      </c>
      <c r="ES131" s="16">
        <f t="shared" si="387"/>
        <v>0</v>
      </c>
      <c r="ET131" s="16">
        <f t="shared" si="387"/>
        <v>0</v>
      </c>
      <c r="EU131" s="16">
        <f t="shared" si="387"/>
        <v>0</v>
      </c>
      <c r="EV131" s="16">
        <f t="shared" si="387"/>
        <v>0</v>
      </c>
      <c r="EW131" s="16">
        <f t="shared" si="387"/>
        <v>0</v>
      </c>
      <c r="EX131" s="16">
        <f t="shared" si="387"/>
        <v>0</v>
      </c>
      <c r="EY131" s="16">
        <f t="shared" si="387"/>
        <v>0</v>
      </c>
      <c r="EZ131" s="16">
        <f t="shared" si="387"/>
        <v>0</v>
      </c>
      <c r="FA131" s="16">
        <f t="shared" si="387"/>
        <v>0</v>
      </c>
      <c r="FB131" s="16">
        <f t="shared" si="387"/>
        <v>0</v>
      </c>
      <c r="FC131" s="16">
        <f t="shared" si="387"/>
        <v>0</v>
      </c>
      <c r="FD131" s="16">
        <f t="shared" si="387"/>
        <v>0</v>
      </c>
      <c r="FE131" s="16">
        <f t="shared" si="387"/>
        <v>0</v>
      </c>
      <c r="FF131" s="16">
        <f t="shared" ref="FF131:FH131" si="388">SUM(FF132+FF136+FF140)</f>
        <v>0</v>
      </c>
      <c r="FG131" s="16">
        <f t="shared" si="388"/>
        <v>0</v>
      </c>
      <c r="FH131" s="16">
        <f t="shared" si="388"/>
        <v>0</v>
      </c>
    </row>
    <row r="132" spans="1:164" s="19" customFormat="1" x14ac:dyDescent="0.85">
      <c r="A132" s="2" t="s">
        <v>175</v>
      </c>
      <c r="B132" s="2"/>
      <c r="C132" s="151"/>
      <c r="D132" s="18"/>
      <c r="E132" s="18"/>
      <c r="F132" s="18"/>
      <c r="G132" s="18"/>
      <c r="H132" s="2">
        <f>SUM(I132:FH132)</f>
        <v>0</v>
      </c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</row>
    <row r="133" spans="1:164" s="19" customFormat="1" x14ac:dyDescent="0.85">
      <c r="A133" s="131"/>
      <c r="B133" s="131"/>
      <c r="C133" s="152"/>
      <c r="D133" s="130"/>
      <c r="E133" s="130"/>
      <c r="F133" s="130"/>
      <c r="G133" s="130"/>
      <c r="H133" s="131">
        <f t="shared" ref="H133:H149" si="389">SUM(I133:FH133)</f>
        <v>0</v>
      </c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131"/>
      <c r="T133" s="131"/>
      <c r="U133" s="131"/>
      <c r="V133" s="131"/>
      <c r="W133" s="131"/>
      <c r="X133" s="131"/>
      <c r="Y133" s="131"/>
      <c r="Z133" s="131"/>
      <c r="AA133" s="131"/>
      <c r="AB133" s="131"/>
      <c r="AC133" s="131"/>
      <c r="AD133" s="131"/>
      <c r="AE133" s="131"/>
      <c r="AF133" s="131"/>
      <c r="AG133" s="131"/>
      <c r="AH133" s="131"/>
      <c r="AI133" s="131"/>
      <c r="AJ133" s="131"/>
      <c r="AK133" s="131"/>
      <c r="AL133" s="131"/>
      <c r="AM133" s="131"/>
      <c r="AN133" s="131"/>
      <c r="AO133" s="131"/>
      <c r="AP133" s="131"/>
      <c r="AQ133" s="131"/>
      <c r="AR133" s="131"/>
      <c r="AS133" s="131"/>
      <c r="AT133" s="131"/>
      <c r="AU133" s="131"/>
      <c r="AV133" s="131"/>
      <c r="AW133" s="131"/>
      <c r="AX133" s="131"/>
      <c r="AY133" s="131"/>
      <c r="AZ133" s="131"/>
      <c r="BA133" s="131"/>
      <c r="BB133" s="131"/>
      <c r="BC133" s="131"/>
      <c r="BD133" s="131"/>
      <c r="BE133" s="131"/>
      <c r="BF133" s="131"/>
      <c r="BG133" s="131"/>
      <c r="BH133" s="131"/>
      <c r="BI133" s="131"/>
      <c r="BJ133" s="131"/>
      <c r="BK133" s="131"/>
      <c r="BL133" s="131"/>
      <c r="BM133" s="131"/>
      <c r="BN133" s="131"/>
      <c r="BO133" s="131"/>
      <c r="BP133" s="131"/>
      <c r="BQ133" s="131"/>
      <c r="BR133" s="131"/>
      <c r="BS133" s="131"/>
      <c r="BT133" s="131"/>
      <c r="BU133" s="131"/>
      <c r="BV133" s="131"/>
      <c r="BW133" s="131"/>
      <c r="BX133" s="131"/>
      <c r="BY133" s="131"/>
      <c r="BZ133" s="131"/>
      <c r="CA133" s="131"/>
      <c r="CB133" s="131"/>
      <c r="CC133" s="131"/>
      <c r="CD133" s="131"/>
      <c r="CE133" s="131"/>
      <c r="CF133" s="131"/>
      <c r="CG133" s="131"/>
      <c r="CH133" s="131"/>
      <c r="CI133" s="131"/>
      <c r="CJ133" s="131"/>
      <c r="CK133" s="131"/>
      <c r="CL133" s="131"/>
      <c r="CM133" s="131"/>
      <c r="CN133" s="131"/>
      <c r="CO133" s="131"/>
      <c r="CP133" s="131"/>
      <c r="CQ133" s="131"/>
      <c r="CR133" s="131"/>
      <c r="CS133" s="131"/>
      <c r="CT133" s="131"/>
      <c r="CU133" s="131"/>
      <c r="CV133" s="131"/>
      <c r="CW133" s="131"/>
      <c r="CX133" s="131"/>
      <c r="CY133" s="131"/>
      <c r="CZ133" s="131"/>
      <c r="DA133" s="131"/>
      <c r="DB133" s="131"/>
      <c r="DC133" s="131"/>
      <c r="DD133" s="131"/>
      <c r="DE133" s="131"/>
      <c r="DF133" s="131"/>
      <c r="DG133" s="131"/>
      <c r="DH133" s="131"/>
      <c r="DI133" s="131"/>
      <c r="DJ133" s="131"/>
      <c r="DK133" s="131"/>
      <c r="DL133" s="131"/>
      <c r="DM133" s="131"/>
      <c r="DN133" s="131"/>
      <c r="DO133" s="131"/>
      <c r="DP133" s="131"/>
      <c r="DQ133" s="131"/>
      <c r="DR133" s="131"/>
      <c r="DS133" s="131"/>
      <c r="DT133" s="131"/>
      <c r="DU133" s="131"/>
      <c r="DV133" s="131"/>
      <c r="DW133" s="131"/>
      <c r="DX133" s="131"/>
      <c r="DY133" s="131"/>
      <c r="DZ133" s="131"/>
      <c r="EA133" s="131"/>
      <c r="EB133" s="131"/>
      <c r="EC133" s="131"/>
      <c r="ED133" s="131"/>
      <c r="EE133" s="131"/>
      <c r="EF133" s="131"/>
      <c r="EG133" s="131"/>
      <c r="EH133" s="131"/>
      <c r="EI133" s="131"/>
      <c r="EJ133" s="131"/>
      <c r="EK133" s="131"/>
      <c r="EL133" s="131"/>
      <c r="EM133" s="131"/>
      <c r="EN133" s="131"/>
      <c r="EO133" s="131"/>
      <c r="EP133" s="131"/>
      <c r="EQ133" s="131"/>
      <c r="ER133" s="131"/>
      <c r="ES133" s="131"/>
      <c r="ET133" s="131"/>
      <c r="EU133" s="131"/>
      <c r="EV133" s="131"/>
      <c r="EW133" s="131"/>
      <c r="EX133" s="131"/>
      <c r="EY133" s="131"/>
      <c r="EZ133" s="131"/>
      <c r="FA133" s="131"/>
      <c r="FB133" s="131"/>
      <c r="FC133" s="131"/>
      <c r="FD133" s="131"/>
      <c r="FE133" s="131"/>
      <c r="FF133" s="131"/>
      <c r="FG133" s="131"/>
      <c r="FH133" s="131"/>
    </row>
    <row r="134" spans="1:164" s="19" customFormat="1" x14ac:dyDescent="0.85">
      <c r="A134" s="131"/>
      <c r="B134" s="131"/>
      <c r="C134" s="152"/>
      <c r="D134" s="130"/>
      <c r="E134" s="130"/>
      <c r="F134" s="130"/>
      <c r="G134" s="130"/>
      <c r="H134" s="131">
        <f t="shared" si="389"/>
        <v>0</v>
      </c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1"/>
      <c r="T134" s="131"/>
      <c r="U134" s="131"/>
      <c r="V134" s="131"/>
      <c r="W134" s="131"/>
      <c r="X134" s="131"/>
      <c r="Y134" s="131"/>
      <c r="Z134" s="131"/>
      <c r="AA134" s="131"/>
      <c r="AB134" s="131"/>
      <c r="AC134" s="131"/>
      <c r="AD134" s="131"/>
      <c r="AE134" s="131"/>
      <c r="AF134" s="131"/>
      <c r="AG134" s="131"/>
      <c r="AH134" s="131"/>
      <c r="AI134" s="131"/>
      <c r="AJ134" s="131"/>
      <c r="AK134" s="131"/>
      <c r="AL134" s="131"/>
      <c r="AM134" s="131"/>
      <c r="AN134" s="131"/>
      <c r="AO134" s="131"/>
      <c r="AP134" s="131"/>
      <c r="AQ134" s="131"/>
      <c r="AR134" s="131"/>
      <c r="AS134" s="131"/>
      <c r="AT134" s="131"/>
      <c r="AU134" s="131"/>
      <c r="AV134" s="131"/>
      <c r="AW134" s="131"/>
      <c r="AX134" s="131"/>
      <c r="AY134" s="131"/>
      <c r="AZ134" s="131"/>
      <c r="BA134" s="131"/>
      <c r="BB134" s="131"/>
      <c r="BC134" s="131"/>
      <c r="BD134" s="131"/>
      <c r="BE134" s="131"/>
      <c r="BF134" s="131"/>
      <c r="BG134" s="131"/>
      <c r="BH134" s="131"/>
      <c r="BI134" s="131"/>
      <c r="BJ134" s="131"/>
      <c r="BK134" s="131"/>
      <c r="BL134" s="131"/>
      <c r="BM134" s="131"/>
      <c r="BN134" s="131"/>
      <c r="BO134" s="131"/>
      <c r="BP134" s="131"/>
      <c r="BQ134" s="131"/>
      <c r="BR134" s="131"/>
      <c r="BS134" s="131"/>
      <c r="BT134" s="131"/>
      <c r="BU134" s="131"/>
      <c r="BV134" s="131"/>
      <c r="BW134" s="131"/>
      <c r="BX134" s="131"/>
      <c r="BY134" s="131"/>
      <c r="BZ134" s="131"/>
      <c r="CA134" s="131"/>
      <c r="CB134" s="131"/>
      <c r="CC134" s="131"/>
      <c r="CD134" s="131"/>
      <c r="CE134" s="131"/>
      <c r="CF134" s="131"/>
      <c r="CG134" s="131"/>
      <c r="CH134" s="131"/>
      <c r="CI134" s="131"/>
      <c r="CJ134" s="131"/>
      <c r="CK134" s="131"/>
      <c r="CL134" s="131"/>
      <c r="CM134" s="131"/>
      <c r="CN134" s="131"/>
      <c r="CO134" s="131"/>
      <c r="CP134" s="131"/>
      <c r="CQ134" s="131"/>
      <c r="CR134" s="131"/>
      <c r="CS134" s="131"/>
      <c r="CT134" s="131"/>
      <c r="CU134" s="131"/>
      <c r="CV134" s="131"/>
      <c r="CW134" s="131"/>
      <c r="CX134" s="131"/>
      <c r="CY134" s="131"/>
      <c r="CZ134" s="131"/>
      <c r="DA134" s="131"/>
      <c r="DB134" s="131"/>
      <c r="DC134" s="131"/>
      <c r="DD134" s="131"/>
      <c r="DE134" s="131"/>
      <c r="DF134" s="131"/>
      <c r="DG134" s="131"/>
      <c r="DH134" s="131"/>
      <c r="DI134" s="131"/>
      <c r="DJ134" s="131"/>
      <c r="DK134" s="131"/>
      <c r="DL134" s="131"/>
      <c r="DM134" s="131"/>
      <c r="DN134" s="131"/>
      <c r="DO134" s="131"/>
      <c r="DP134" s="131"/>
      <c r="DQ134" s="131"/>
      <c r="DR134" s="131"/>
      <c r="DS134" s="131"/>
      <c r="DT134" s="131"/>
      <c r="DU134" s="131"/>
      <c r="DV134" s="131"/>
      <c r="DW134" s="131"/>
      <c r="DX134" s="131"/>
      <c r="DY134" s="131"/>
      <c r="DZ134" s="131"/>
      <c r="EA134" s="131"/>
      <c r="EB134" s="131"/>
      <c r="EC134" s="131"/>
      <c r="ED134" s="131"/>
      <c r="EE134" s="131"/>
      <c r="EF134" s="131"/>
      <c r="EG134" s="131"/>
      <c r="EH134" s="131"/>
      <c r="EI134" s="131"/>
      <c r="EJ134" s="131"/>
      <c r="EK134" s="131"/>
      <c r="EL134" s="131"/>
      <c r="EM134" s="131"/>
      <c r="EN134" s="131"/>
      <c r="EO134" s="131"/>
      <c r="EP134" s="131"/>
      <c r="EQ134" s="131"/>
      <c r="ER134" s="131"/>
      <c r="ES134" s="131"/>
      <c r="ET134" s="131"/>
      <c r="EU134" s="131"/>
      <c r="EV134" s="131"/>
      <c r="EW134" s="131"/>
      <c r="EX134" s="131"/>
      <c r="EY134" s="131"/>
      <c r="EZ134" s="131"/>
      <c r="FA134" s="131"/>
      <c r="FB134" s="131"/>
      <c r="FC134" s="131"/>
      <c r="FD134" s="131"/>
      <c r="FE134" s="131"/>
      <c r="FF134" s="131"/>
      <c r="FG134" s="131"/>
      <c r="FH134" s="131"/>
    </row>
    <row r="135" spans="1:164" s="19" customFormat="1" x14ac:dyDescent="0.85">
      <c r="A135" s="131"/>
      <c r="B135" s="131"/>
      <c r="C135" s="152"/>
      <c r="D135" s="130"/>
      <c r="E135" s="130"/>
      <c r="F135" s="130"/>
      <c r="G135" s="130"/>
      <c r="H135" s="131">
        <f t="shared" si="389"/>
        <v>0</v>
      </c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1"/>
      <c r="T135" s="131"/>
      <c r="U135" s="131"/>
      <c r="V135" s="131"/>
      <c r="W135" s="131"/>
      <c r="X135" s="131"/>
      <c r="Y135" s="131"/>
      <c r="Z135" s="131"/>
      <c r="AA135" s="131"/>
      <c r="AB135" s="131"/>
      <c r="AC135" s="131"/>
      <c r="AD135" s="131"/>
      <c r="AE135" s="131"/>
      <c r="AF135" s="131"/>
      <c r="AG135" s="131"/>
      <c r="AH135" s="131"/>
      <c r="AI135" s="131"/>
      <c r="AJ135" s="131"/>
      <c r="AK135" s="131"/>
      <c r="AL135" s="131"/>
      <c r="AM135" s="131"/>
      <c r="AN135" s="131"/>
      <c r="AO135" s="131"/>
      <c r="AP135" s="131"/>
      <c r="AQ135" s="131"/>
      <c r="AR135" s="131"/>
      <c r="AS135" s="131"/>
      <c r="AT135" s="131"/>
      <c r="AU135" s="131"/>
      <c r="AV135" s="131"/>
      <c r="AW135" s="131"/>
      <c r="AX135" s="131"/>
      <c r="AY135" s="131"/>
      <c r="AZ135" s="131"/>
      <c r="BA135" s="131"/>
      <c r="BB135" s="131"/>
      <c r="BC135" s="131"/>
      <c r="BD135" s="131"/>
      <c r="BE135" s="131"/>
      <c r="BF135" s="131"/>
      <c r="BG135" s="131"/>
      <c r="BH135" s="131"/>
      <c r="BI135" s="131"/>
      <c r="BJ135" s="131"/>
      <c r="BK135" s="131"/>
      <c r="BL135" s="131"/>
      <c r="BM135" s="131"/>
      <c r="BN135" s="131"/>
      <c r="BO135" s="131"/>
      <c r="BP135" s="131"/>
      <c r="BQ135" s="131"/>
      <c r="BR135" s="131"/>
      <c r="BS135" s="131"/>
      <c r="BT135" s="131"/>
      <c r="BU135" s="131"/>
      <c r="BV135" s="131"/>
      <c r="BW135" s="131"/>
      <c r="BX135" s="131"/>
      <c r="BY135" s="131"/>
      <c r="BZ135" s="131"/>
      <c r="CA135" s="131"/>
      <c r="CB135" s="131"/>
      <c r="CC135" s="131"/>
      <c r="CD135" s="131"/>
      <c r="CE135" s="131"/>
      <c r="CF135" s="131"/>
      <c r="CG135" s="131"/>
      <c r="CH135" s="131"/>
      <c r="CI135" s="131"/>
      <c r="CJ135" s="131"/>
      <c r="CK135" s="131"/>
      <c r="CL135" s="131"/>
      <c r="CM135" s="131"/>
      <c r="CN135" s="131"/>
      <c r="CO135" s="131"/>
      <c r="CP135" s="131"/>
      <c r="CQ135" s="131"/>
      <c r="CR135" s="131"/>
      <c r="CS135" s="131"/>
      <c r="CT135" s="131"/>
      <c r="CU135" s="131"/>
      <c r="CV135" s="131"/>
      <c r="CW135" s="131"/>
      <c r="CX135" s="131"/>
      <c r="CY135" s="131"/>
      <c r="CZ135" s="131"/>
      <c r="DA135" s="131"/>
      <c r="DB135" s="131"/>
      <c r="DC135" s="131"/>
      <c r="DD135" s="131"/>
      <c r="DE135" s="131"/>
      <c r="DF135" s="131"/>
      <c r="DG135" s="131"/>
      <c r="DH135" s="131"/>
      <c r="DI135" s="131"/>
      <c r="DJ135" s="131"/>
      <c r="DK135" s="131"/>
      <c r="DL135" s="131"/>
      <c r="DM135" s="131"/>
      <c r="DN135" s="131"/>
      <c r="DO135" s="131"/>
      <c r="DP135" s="131"/>
      <c r="DQ135" s="131"/>
      <c r="DR135" s="131"/>
      <c r="DS135" s="131"/>
      <c r="DT135" s="131"/>
      <c r="DU135" s="131"/>
      <c r="DV135" s="131"/>
      <c r="DW135" s="131"/>
      <c r="DX135" s="131"/>
      <c r="DY135" s="131"/>
      <c r="DZ135" s="131"/>
      <c r="EA135" s="131"/>
      <c r="EB135" s="131"/>
      <c r="EC135" s="131"/>
      <c r="ED135" s="131"/>
      <c r="EE135" s="131"/>
      <c r="EF135" s="131"/>
      <c r="EG135" s="131"/>
      <c r="EH135" s="131"/>
      <c r="EI135" s="131"/>
      <c r="EJ135" s="131"/>
      <c r="EK135" s="131"/>
      <c r="EL135" s="131"/>
      <c r="EM135" s="131"/>
      <c r="EN135" s="131"/>
      <c r="EO135" s="131"/>
      <c r="EP135" s="131"/>
      <c r="EQ135" s="131"/>
      <c r="ER135" s="131"/>
      <c r="ES135" s="131"/>
      <c r="ET135" s="131"/>
      <c r="EU135" s="131"/>
      <c r="EV135" s="131"/>
      <c r="EW135" s="131"/>
      <c r="EX135" s="131"/>
      <c r="EY135" s="131"/>
      <c r="EZ135" s="131"/>
      <c r="FA135" s="131"/>
      <c r="FB135" s="131"/>
      <c r="FC135" s="131"/>
      <c r="FD135" s="131"/>
      <c r="FE135" s="131"/>
      <c r="FF135" s="131"/>
      <c r="FG135" s="131"/>
      <c r="FH135" s="131"/>
    </row>
    <row r="136" spans="1:164" s="19" customFormat="1" x14ac:dyDescent="0.85">
      <c r="A136" s="2" t="s">
        <v>181</v>
      </c>
      <c r="B136" s="2"/>
      <c r="C136" s="151"/>
      <c r="D136" s="18"/>
      <c r="E136" s="18"/>
      <c r="F136" s="18"/>
      <c r="G136" s="18"/>
      <c r="H136" s="2">
        <f t="shared" si="389"/>
        <v>0</v>
      </c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</row>
    <row r="137" spans="1:164" s="19" customFormat="1" x14ac:dyDescent="0.85">
      <c r="A137" s="131" t="s">
        <v>271</v>
      </c>
      <c r="B137" s="130" t="s">
        <v>222</v>
      </c>
      <c r="C137" s="152" t="s">
        <v>272</v>
      </c>
      <c r="D137" s="130" t="s">
        <v>224</v>
      </c>
      <c r="E137" s="130" t="s">
        <v>224</v>
      </c>
      <c r="F137" s="130" t="s">
        <v>224</v>
      </c>
      <c r="G137" s="130" t="s">
        <v>224</v>
      </c>
      <c r="H137" s="131">
        <f t="shared" si="389"/>
        <v>600000</v>
      </c>
      <c r="I137" s="131"/>
      <c r="J137" s="131">
        <v>300</v>
      </c>
      <c r="K137" s="131">
        <v>8000</v>
      </c>
      <c r="L137" s="131">
        <v>0</v>
      </c>
      <c r="M137" s="131">
        <v>0</v>
      </c>
      <c r="N137" s="131">
        <v>0</v>
      </c>
      <c r="O137" s="131">
        <v>9300</v>
      </c>
      <c r="P137" s="131">
        <v>4800</v>
      </c>
      <c r="Q137" s="131">
        <v>2300</v>
      </c>
      <c r="R137" s="131">
        <v>8000</v>
      </c>
      <c r="S137" s="131"/>
      <c r="T137" s="131">
        <v>4000</v>
      </c>
      <c r="U137" s="131">
        <v>5800</v>
      </c>
      <c r="V137" s="131">
        <v>5500</v>
      </c>
      <c r="W137" s="131">
        <v>1500</v>
      </c>
      <c r="X137" s="131">
        <v>2000</v>
      </c>
      <c r="Y137" s="131">
        <v>4300</v>
      </c>
      <c r="Z137" s="131">
        <v>3500</v>
      </c>
      <c r="AA137" s="131">
        <v>0</v>
      </c>
      <c r="AB137" s="131">
        <v>9000</v>
      </c>
      <c r="AC137" s="131"/>
      <c r="AD137" s="131">
        <v>9500</v>
      </c>
      <c r="AE137" s="131">
        <v>12000</v>
      </c>
      <c r="AF137" s="131">
        <v>14000</v>
      </c>
      <c r="AG137" s="131">
        <v>8000</v>
      </c>
      <c r="AH137" s="131">
        <v>12000</v>
      </c>
      <c r="AI137" s="131">
        <v>14000</v>
      </c>
      <c r="AJ137" s="131">
        <v>12000</v>
      </c>
      <c r="AK137" s="131">
        <v>11000</v>
      </c>
      <c r="AL137" s="131"/>
      <c r="AM137" s="131">
        <v>12000</v>
      </c>
      <c r="AN137" s="131">
        <v>12000</v>
      </c>
      <c r="AO137" s="131">
        <v>12000</v>
      </c>
      <c r="AP137" s="131">
        <v>9500</v>
      </c>
      <c r="AQ137" s="131">
        <v>9300</v>
      </c>
      <c r="AR137" s="131">
        <v>9300</v>
      </c>
      <c r="AS137" s="131">
        <v>12000</v>
      </c>
      <c r="AT137" s="131">
        <v>9300</v>
      </c>
      <c r="AU137" s="131">
        <v>9300</v>
      </c>
      <c r="AV137" s="131">
        <v>9500</v>
      </c>
      <c r="AW137" s="131">
        <v>9500</v>
      </c>
      <c r="AX137" s="131">
        <v>12000</v>
      </c>
      <c r="AY137" s="131"/>
      <c r="AZ137" s="131">
        <v>12000</v>
      </c>
      <c r="BA137" s="131">
        <v>14000</v>
      </c>
      <c r="BB137" s="131">
        <v>12000</v>
      </c>
      <c r="BC137" s="131">
        <v>5500</v>
      </c>
      <c r="BD137" s="131">
        <v>9300</v>
      </c>
      <c r="BE137" s="131">
        <v>12000</v>
      </c>
      <c r="BF137" s="131">
        <v>9300</v>
      </c>
      <c r="BG137" s="131">
        <v>9300</v>
      </c>
      <c r="BH137" s="131"/>
      <c r="BI137" s="131">
        <v>12000</v>
      </c>
      <c r="BJ137" s="131">
        <v>9500</v>
      </c>
      <c r="BK137" s="131">
        <v>11500</v>
      </c>
      <c r="BL137" s="131">
        <v>8000</v>
      </c>
      <c r="BM137" s="131">
        <v>9300</v>
      </c>
      <c r="BN137" s="131">
        <v>9300</v>
      </c>
      <c r="BO137" s="131">
        <v>9300</v>
      </c>
      <c r="BP137" s="131">
        <v>8000</v>
      </c>
      <c r="BQ137" s="131">
        <v>9500</v>
      </c>
      <c r="BR137" s="131"/>
      <c r="BS137" s="131">
        <v>14800</v>
      </c>
      <c r="BT137" s="131">
        <v>5500</v>
      </c>
      <c r="BU137" s="131">
        <v>9300</v>
      </c>
      <c r="BV137" s="131">
        <v>9500</v>
      </c>
      <c r="BW137" s="131">
        <v>12000</v>
      </c>
      <c r="BX137" s="131">
        <v>300</v>
      </c>
      <c r="BY137" s="131" t="s">
        <v>273</v>
      </c>
      <c r="BZ137" s="131">
        <v>8000</v>
      </c>
      <c r="CA137" s="131"/>
      <c r="CB137" s="131">
        <v>7800</v>
      </c>
      <c r="CC137" s="131">
        <v>9500</v>
      </c>
      <c r="CD137" s="131">
        <v>12000</v>
      </c>
      <c r="CE137" s="131">
        <v>5500</v>
      </c>
      <c r="CF137" s="131">
        <v>300</v>
      </c>
      <c r="CG137" s="131">
        <v>5000</v>
      </c>
      <c r="CH137" s="131">
        <v>9300</v>
      </c>
      <c r="CI137" s="131">
        <v>8000</v>
      </c>
      <c r="CJ137" s="131">
        <v>12000</v>
      </c>
      <c r="CK137" s="131"/>
      <c r="CL137" s="131">
        <v>2300</v>
      </c>
      <c r="CM137" s="131">
        <v>1500</v>
      </c>
      <c r="CN137" s="131">
        <v>1300</v>
      </c>
      <c r="CO137" s="131">
        <v>8800</v>
      </c>
      <c r="CP137" s="131">
        <v>1000</v>
      </c>
      <c r="CQ137" s="131"/>
      <c r="CR137" s="131"/>
      <c r="CS137" s="131"/>
      <c r="CT137" s="131"/>
      <c r="CU137" s="131"/>
      <c r="CV137" s="131"/>
      <c r="CW137" s="131"/>
      <c r="CX137" s="131"/>
      <c r="CY137" s="131"/>
      <c r="CZ137" s="131"/>
      <c r="DA137" s="131"/>
      <c r="DB137" s="131"/>
      <c r="DC137" s="131"/>
      <c r="DD137" s="131"/>
      <c r="DE137" s="131"/>
      <c r="DF137" s="131"/>
      <c r="DG137" s="131"/>
      <c r="DH137" s="131"/>
      <c r="DI137" s="131"/>
      <c r="DJ137" s="131"/>
      <c r="DK137" s="131"/>
      <c r="DL137" s="131"/>
      <c r="DM137" s="131"/>
      <c r="DN137" s="131"/>
      <c r="DO137" s="131"/>
      <c r="DP137" s="131"/>
      <c r="DQ137" s="131"/>
      <c r="DR137" s="131"/>
      <c r="DS137" s="131"/>
      <c r="DT137" s="131"/>
      <c r="DU137" s="131"/>
      <c r="DV137" s="131"/>
      <c r="DW137" s="131"/>
      <c r="DX137" s="131"/>
      <c r="DY137" s="131"/>
      <c r="DZ137" s="131"/>
      <c r="EA137" s="131"/>
      <c r="EB137" s="131"/>
      <c r="EC137" s="131"/>
      <c r="ED137" s="131"/>
      <c r="EE137" s="131"/>
      <c r="EF137" s="131"/>
      <c r="EG137" s="131"/>
      <c r="EH137" s="131"/>
      <c r="EI137" s="131"/>
      <c r="EJ137" s="131"/>
      <c r="EK137" s="131"/>
      <c r="EL137" s="131"/>
      <c r="EM137" s="131"/>
      <c r="EN137" s="131"/>
      <c r="EO137" s="131"/>
      <c r="EP137" s="131"/>
      <c r="EQ137" s="131"/>
      <c r="ER137" s="131"/>
      <c r="ES137" s="131"/>
      <c r="ET137" s="131"/>
      <c r="EU137" s="131"/>
      <c r="EV137" s="131"/>
      <c r="EW137" s="131"/>
      <c r="EX137" s="131"/>
      <c r="EY137" s="131"/>
      <c r="EZ137" s="131"/>
      <c r="FA137" s="131"/>
      <c r="FB137" s="131"/>
      <c r="FC137" s="131"/>
      <c r="FD137" s="131"/>
      <c r="FE137" s="131"/>
      <c r="FF137" s="131"/>
      <c r="FG137" s="131"/>
      <c r="FH137" s="131"/>
    </row>
    <row r="138" spans="1:164" s="19" customFormat="1" ht="117" x14ac:dyDescent="0.85">
      <c r="A138" s="131" t="s">
        <v>274</v>
      </c>
      <c r="B138" s="130" t="s">
        <v>222</v>
      </c>
      <c r="C138" s="153" t="s">
        <v>275</v>
      </c>
      <c r="D138" s="130" t="s">
        <v>224</v>
      </c>
      <c r="E138" s="130" t="s">
        <v>224</v>
      </c>
      <c r="F138" s="130" t="s">
        <v>224</v>
      </c>
      <c r="G138" s="130" t="s">
        <v>224</v>
      </c>
      <c r="H138" s="131">
        <f>SUM(I138:FH138)</f>
        <v>301500</v>
      </c>
      <c r="I138" s="131">
        <v>21000</v>
      </c>
      <c r="J138" s="131">
        <v>0</v>
      </c>
      <c r="K138" s="131">
        <v>8000</v>
      </c>
      <c r="L138" s="131">
        <v>0</v>
      </c>
      <c r="M138" s="131">
        <v>0</v>
      </c>
      <c r="N138" s="131">
        <v>0</v>
      </c>
      <c r="O138" s="131">
        <v>4000</v>
      </c>
      <c r="P138" s="131">
        <v>0</v>
      </c>
      <c r="Q138" s="131">
        <v>0</v>
      </c>
      <c r="R138" s="131">
        <v>0</v>
      </c>
      <c r="S138" s="131">
        <v>30000</v>
      </c>
      <c r="T138" s="131">
        <v>0</v>
      </c>
      <c r="U138" s="131">
        <v>0</v>
      </c>
      <c r="V138" s="131">
        <v>2000</v>
      </c>
      <c r="W138" s="131">
        <v>0</v>
      </c>
      <c r="X138" s="131">
        <v>0</v>
      </c>
      <c r="Y138" s="131">
        <v>4000</v>
      </c>
      <c r="Z138" s="131">
        <v>0</v>
      </c>
      <c r="AA138" s="131">
        <v>0</v>
      </c>
      <c r="AB138" s="131">
        <v>10000</v>
      </c>
      <c r="AC138" s="131">
        <v>15000</v>
      </c>
      <c r="AD138" s="131">
        <v>2000</v>
      </c>
      <c r="AE138" s="131">
        <v>23000</v>
      </c>
      <c r="AF138" s="131">
        <v>0</v>
      </c>
      <c r="AG138" s="131">
        <v>0</v>
      </c>
      <c r="AH138" s="131">
        <v>0</v>
      </c>
      <c r="AI138" s="131">
        <v>0</v>
      </c>
      <c r="AJ138" s="131">
        <v>0</v>
      </c>
      <c r="AK138" s="131">
        <v>0</v>
      </c>
      <c r="AL138" s="131">
        <v>4000</v>
      </c>
      <c r="AM138" s="131">
        <v>0</v>
      </c>
      <c r="AN138" s="131">
        <v>0</v>
      </c>
      <c r="AO138" s="131">
        <v>0</v>
      </c>
      <c r="AP138" s="131">
        <v>0</v>
      </c>
      <c r="AQ138" s="131">
        <v>0</v>
      </c>
      <c r="AR138" s="131">
        <v>0</v>
      </c>
      <c r="AS138" s="131">
        <v>0</v>
      </c>
      <c r="AT138" s="131">
        <v>0</v>
      </c>
      <c r="AU138" s="131">
        <v>0</v>
      </c>
      <c r="AV138" s="131">
        <v>0</v>
      </c>
      <c r="AW138" s="131">
        <v>0</v>
      </c>
      <c r="AX138" s="131">
        <v>0</v>
      </c>
      <c r="AY138" s="131">
        <v>2000</v>
      </c>
      <c r="AZ138" s="131">
        <v>0</v>
      </c>
      <c r="BA138" s="131">
        <v>0</v>
      </c>
      <c r="BB138" s="131">
        <v>0</v>
      </c>
      <c r="BC138" s="131">
        <v>0</v>
      </c>
      <c r="BD138" s="131">
        <v>0</v>
      </c>
      <c r="BE138" s="131">
        <v>0</v>
      </c>
      <c r="BF138" s="131">
        <v>0</v>
      </c>
      <c r="BG138" s="131">
        <v>0</v>
      </c>
      <c r="BH138" s="131">
        <v>43500</v>
      </c>
      <c r="BI138" s="131">
        <v>0</v>
      </c>
      <c r="BJ138" s="131">
        <v>0</v>
      </c>
      <c r="BK138" s="131">
        <v>24000</v>
      </c>
      <c r="BL138" s="131">
        <v>0</v>
      </c>
      <c r="BM138" s="131">
        <v>0</v>
      </c>
      <c r="BN138" s="131">
        <v>8000</v>
      </c>
      <c r="BO138" s="131">
        <v>0</v>
      </c>
      <c r="BP138" s="131">
        <v>0</v>
      </c>
      <c r="BQ138" s="131">
        <v>1000</v>
      </c>
      <c r="BR138" s="131">
        <v>43500</v>
      </c>
      <c r="BS138" s="131">
        <v>46000</v>
      </c>
      <c r="BT138" s="131">
        <v>0</v>
      </c>
      <c r="BU138" s="131">
        <v>0</v>
      </c>
      <c r="BV138" s="131">
        <v>0</v>
      </c>
      <c r="BW138" s="131">
        <v>4000</v>
      </c>
      <c r="BX138" s="131">
        <v>0</v>
      </c>
      <c r="BY138" s="131">
        <v>0</v>
      </c>
      <c r="BZ138" s="131">
        <v>4000</v>
      </c>
      <c r="CA138" s="131">
        <v>2000</v>
      </c>
      <c r="CB138" s="131">
        <v>0</v>
      </c>
      <c r="CC138" s="131">
        <v>0</v>
      </c>
      <c r="CD138" s="131">
        <v>0</v>
      </c>
      <c r="CE138" s="131">
        <v>0</v>
      </c>
      <c r="CF138" s="131">
        <v>0</v>
      </c>
      <c r="CG138" s="131">
        <v>0</v>
      </c>
      <c r="CH138" s="131">
        <v>0</v>
      </c>
      <c r="CI138" s="131">
        <v>0</v>
      </c>
      <c r="CJ138" s="131">
        <v>0</v>
      </c>
      <c r="CK138" s="131">
        <v>500</v>
      </c>
      <c r="CL138" s="131">
        <v>0</v>
      </c>
      <c r="CM138" s="131">
        <v>0</v>
      </c>
      <c r="CN138" s="131">
        <v>0</v>
      </c>
      <c r="CO138" s="131">
        <v>0</v>
      </c>
      <c r="CP138" s="131">
        <v>0</v>
      </c>
      <c r="CQ138" s="131"/>
      <c r="CR138" s="131"/>
      <c r="CS138" s="131"/>
      <c r="CT138" s="131"/>
      <c r="CU138" s="131"/>
      <c r="CV138" s="131"/>
      <c r="CW138" s="131"/>
      <c r="CX138" s="131"/>
      <c r="CY138" s="131"/>
      <c r="CZ138" s="131"/>
      <c r="DA138" s="131"/>
      <c r="DB138" s="131"/>
      <c r="DC138" s="131"/>
      <c r="DD138" s="131"/>
      <c r="DE138" s="131"/>
      <c r="DF138" s="131"/>
      <c r="DG138" s="131"/>
      <c r="DH138" s="131"/>
      <c r="DI138" s="131"/>
      <c r="DJ138" s="131"/>
      <c r="DK138" s="131"/>
      <c r="DL138" s="131"/>
      <c r="DM138" s="131"/>
      <c r="DN138" s="131"/>
      <c r="DO138" s="131"/>
      <c r="DP138" s="131"/>
      <c r="DQ138" s="131"/>
      <c r="DR138" s="131"/>
      <c r="DS138" s="131"/>
      <c r="DT138" s="131"/>
      <c r="DU138" s="131"/>
      <c r="DV138" s="131"/>
      <c r="DW138" s="131"/>
      <c r="DX138" s="131"/>
      <c r="DY138" s="131"/>
      <c r="DZ138" s="131"/>
      <c r="EA138" s="131"/>
      <c r="EB138" s="131"/>
      <c r="EC138" s="131"/>
      <c r="ED138" s="131"/>
      <c r="EE138" s="131"/>
      <c r="EF138" s="131"/>
      <c r="EG138" s="131"/>
      <c r="EH138" s="131"/>
      <c r="EI138" s="131"/>
      <c r="EJ138" s="131"/>
      <c r="EK138" s="131"/>
      <c r="EL138" s="131"/>
      <c r="EM138" s="131"/>
      <c r="EN138" s="131"/>
      <c r="EO138" s="131"/>
      <c r="EP138" s="131"/>
      <c r="EQ138" s="131"/>
      <c r="ER138" s="131"/>
      <c r="ES138" s="131"/>
      <c r="ET138" s="131"/>
      <c r="EU138" s="131"/>
      <c r="EV138" s="131"/>
      <c r="EW138" s="131"/>
      <c r="EX138" s="131"/>
      <c r="EY138" s="131"/>
      <c r="EZ138" s="131"/>
      <c r="FA138" s="131"/>
      <c r="FB138" s="131"/>
      <c r="FC138" s="131"/>
      <c r="FD138" s="131"/>
      <c r="FE138" s="131"/>
      <c r="FF138" s="131"/>
      <c r="FG138" s="131"/>
      <c r="FH138" s="131"/>
    </row>
    <row r="139" spans="1:164" s="19" customFormat="1" x14ac:dyDescent="0.85">
      <c r="A139" s="131"/>
      <c r="B139" s="131"/>
      <c r="C139" s="153"/>
      <c r="D139" s="130"/>
      <c r="E139" s="130"/>
      <c r="F139" s="130"/>
      <c r="G139" s="130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  <c r="W139" s="131"/>
      <c r="X139" s="131"/>
      <c r="Y139" s="131"/>
      <c r="Z139" s="131"/>
      <c r="AA139" s="131"/>
      <c r="AB139" s="131"/>
      <c r="AC139" s="131"/>
      <c r="AD139" s="131"/>
      <c r="AE139" s="131"/>
      <c r="AF139" s="131"/>
      <c r="AG139" s="131"/>
      <c r="AH139" s="131"/>
      <c r="AI139" s="131"/>
      <c r="AJ139" s="131"/>
      <c r="AK139" s="131"/>
      <c r="AL139" s="131"/>
      <c r="AM139" s="131"/>
      <c r="AN139" s="131"/>
      <c r="AO139" s="131"/>
      <c r="AP139" s="131"/>
      <c r="AQ139" s="131"/>
      <c r="AR139" s="131"/>
      <c r="AS139" s="131"/>
      <c r="AT139" s="131"/>
      <c r="AU139" s="131"/>
      <c r="AV139" s="131"/>
      <c r="AW139" s="131"/>
      <c r="AX139" s="131"/>
      <c r="AY139" s="131"/>
      <c r="AZ139" s="131"/>
      <c r="BA139" s="131"/>
      <c r="BB139" s="131"/>
      <c r="BC139" s="131"/>
      <c r="BD139" s="131"/>
      <c r="BE139" s="131"/>
      <c r="BF139" s="131"/>
      <c r="BG139" s="131"/>
      <c r="BH139" s="131"/>
      <c r="BI139" s="131"/>
      <c r="BJ139" s="131"/>
      <c r="BK139" s="131"/>
      <c r="BL139" s="131"/>
      <c r="BM139" s="131"/>
      <c r="BN139" s="131"/>
      <c r="BO139" s="131"/>
      <c r="BP139" s="131"/>
      <c r="BQ139" s="131"/>
      <c r="BR139" s="131"/>
      <c r="BS139" s="131"/>
      <c r="BT139" s="131"/>
      <c r="BU139" s="131"/>
      <c r="BV139" s="131"/>
      <c r="BW139" s="131"/>
      <c r="BX139" s="131"/>
      <c r="BY139" s="131"/>
      <c r="BZ139" s="131"/>
      <c r="CA139" s="131"/>
      <c r="CB139" s="131"/>
      <c r="CC139" s="131"/>
      <c r="CD139" s="131"/>
      <c r="CE139" s="131"/>
      <c r="CF139" s="131"/>
      <c r="CG139" s="131"/>
      <c r="CH139" s="131"/>
      <c r="CI139" s="131"/>
      <c r="CJ139" s="131"/>
      <c r="CK139" s="131"/>
      <c r="CL139" s="131"/>
      <c r="CM139" s="131"/>
      <c r="CN139" s="131"/>
      <c r="CO139" s="131"/>
      <c r="CP139" s="131"/>
      <c r="CQ139" s="131"/>
      <c r="CR139" s="131"/>
      <c r="CS139" s="131"/>
      <c r="CT139" s="131"/>
      <c r="CU139" s="131"/>
      <c r="CV139" s="131"/>
      <c r="CW139" s="131"/>
      <c r="CX139" s="131"/>
      <c r="CY139" s="131"/>
      <c r="CZ139" s="131"/>
      <c r="DA139" s="131"/>
      <c r="DB139" s="131"/>
      <c r="DC139" s="131"/>
      <c r="DD139" s="131"/>
      <c r="DE139" s="131"/>
      <c r="DF139" s="131"/>
      <c r="DG139" s="131"/>
      <c r="DH139" s="131"/>
      <c r="DI139" s="131"/>
      <c r="DJ139" s="131"/>
      <c r="DK139" s="131"/>
      <c r="DL139" s="131"/>
      <c r="DM139" s="131"/>
      <c r="DN139" s="131"/>
      <c r="DO139" s="131"/>
      <c r="DP139" s="131"/>
      <c r="DQ139" s="131"/>
      <c r="DR139" s="131"/>
      <c r="DS139" s="131"/>
      <c r="DT139" s="131"/>
      <c r="DU139" s="131"/>
      <c r="DV139" s="131"/>
      <c r="DW139" s="131"/>
      <c r="DX139" s="131"/>
      <c r="DY139" s="131"/>
      <c r="DZ139" s="131"/>
      <c r="EA139" s="131"/>
      <c r="EB139" s="131"/>
      <c r="EC139" s="131"/>
      <c r="ED139" s="131"/>
      <c r="EE139" s="131"/>
      <c r="EF139" s="131"/>
      <c r="EG139" s="131"/>
      <c r="EH139" s="131"/>
      <c r="EI139" s="131"/>
      <c r="EJ139" s="131"/>
      <c r="EK139" s="131"/>
      <c r="EL139" s="131"/>
      <c r="EM139" s="131"/>
      <c r="EN139" s="131"/>
      <c r="EO139" s="131"/>
      <c r="EP139" s="131"/>
      <c r="EQ139" s="131"/>
      <c r="ER139" s="131"/>
      <c r="ES139" s="131"/>
      <c r="ET139" s="131"/>
      <c r="EU139" s="131"/>
      <c r="EV139" s="131"/>
      <c r="EW139" s="131"/>
      <c r="EX139" s="131"/>
      <c r="EY139" s="131"/>
      <c r="EZ139" s="131"/>
      <c r="FA139" s="131"/>
      <c r="FB139" s="131"/>
      <c r="FC139" s="131"/>
      <c r="FD139" s="131"/>
      <c r="FE139" s="131"/>
      <c r="FF139" s="131"/>
      <c r="FG139" s="131"/>
      <c r="FH139" s="131"/>
    </row>
    <row r="140" spans="1:164" s="19" customFormat="1" x14ac:dyDescent="0.85">
      <c r="A140" s="2" t="s">
        <v>189</v>
      </c>
      <c r="B140" s="2"/>
      <c r="C140" s="151"/>
      <c r="D140" s="18"/>
      <c r="E140" s="18"/>
      <c r="F140" s="18"/>
      <c r="G140" s="18"/>
      <c r="H140" s="2">
        <f t="shared" si="389"/>
        <v>0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</row>
    <row r="141" spans="1:164" s="47" customFormat="1" ht="117" x14ac:dyDescent="0.85">
      <c r="A141" s="131" t="s">
        <v>276</v>
      </c>
      <c r="B141" s="154" t="s">
        <v>277</v>
      </c>
      <c r="C141" s="155" t="s">
        <v>278</v>
      </c>
      <c r="D141" s="130" t="s">
        <v>224</v>
      </c>
      <c r="E141" s="130" t="s">
        <v>224</v>
      </c>
      <c r="F141" s="130" t="s">
        <v>224</v>
      </c>
      <c r="G141" s="130" t="s">
        <v>224</v>
      </c>
      <c r="H141" s="89">
        <f t="shared" si="389"/>
        <v>70000</v>
      </c>
      <c r="I141" s="156">
        <v>4000</v>
      </c>
      <c r="J141" s="156"/>
      <c r="K141" s="156">
        <v>2000</v>
      </c>
      <c r="L141" s="156"/>
      <c r="M141" s="156"/>
      <c r="N141" s="156">
        <v>1500</v>
      </c>
      <c r="O141" s="156">
        <v>2000</v>
      </c>
      <c r="P141" s="156">
        <v>1500</v>
      </c>
      <c r="Q141" s="156">
        <v>1500</v>
      </c>
      <c r="R141" s="156">
        <v>1500</v>
      </c>
      <c r="S141" s="156">
        <v>4200</v>
      </c>
      <c r="T141" s="156"/>
      <c r="U141" s="156">
        <v>2500</v>
      </c>
      <c r="V141" s="156">
        <v>3000</v>
      </c>
      <c r="W141" s="156"/>
      <c r="X141" s="156">
        <v>2000</v>
      </c>
      <c r="Y141" s="156">
        <v>1500</v>
      </c>
      <c r="Z141" s="156"/>
      <c r="AA141" s="156"/>
      <c r="AB141" s="156">
        <v>1500</v>
      </c>
      <c r="AC141" s="156"/>
      <c r="AD141" s="156"/>
      <c r="AE141" s="156"/>
      <c r="AF141" s="156"/>
      <c r="AG141" s="156"/>
      <c r="AH141" s="156"/>
      <c r="AI141" s="156"/>
      <c r="AJ141" s="156"/>
      <c r="AK141" s="156"/>
      <c r="AL141" s="156"/>
      <c r="AM141" s="156"/>
      <c r="AN141" s="156"/>
      <c r="AO141" s="156"/>
      <c r="AP141" s="156"/>
      <c r="AQ141" s="156"/>
      <c r="AR141" s="156"/>
      <c r="AS141" s="156"/>
      <c r="AT141" s="156"/>
      <c r="AU141" s="156"/>
      <c r="AV141" s="156"/>
      <c r="AW141" s="156"/>
      <c r="AX141" s="156"/>
      <c r="AY141" s="156"/>
      <c r="AZ141" s="156"/>
      <c r="BA141" s="156"/>
      <c r="BB141" s="156"/>
      <c r="BC141" s="156"/>
      <c r="BD141" s="156"/>
      <c r="BE141" s="156"/>
      <c r="BF141" s="156"/>
      <c r="BG141" s="156"/>
      <c r="BH141" s="156"/>
      <c r="BI141" s="156"/>
      <c r="BJ141" s="156"/>
      <c r="BK141" s="156"/>
      <c r="BL141" s="156"/>
      <c r="BM141" s="156"/>
      <c r="BN141" s="156"/>
      <c r="BO141" s="156"/>
      <c r="BP141" s="156"/>
      <c r="BQ141" s="156"/>
      <c r="BR141" s="156">
        <v>4200</v>
      </c>
      <c r="BS141" s="156"/>
      <c r="BT141" s="156">
        <v>3000</v>
      </c>
      <c r="BU141" s="156">
        <v>1500</v>
      </c>
      <c r="BV141" s="156"/>
      <c r="BW141" s="156">
        <v>3500</v>
      </c>
      <c r="BX141" s="156">
        <v>500</v>
      </c>
      <c r="BY141" s="156"/>
      <c r="BZ141" s="156">
        <v>2000</v>
      </c>
      <c r="CA141" s="156">
        <v>6000</v>
      </c>
      <c r="CB141" s="156">
        <v>2000</v>
      </c>
      <c r="CC141" s="156">
        <v>2000</v>
      </c>
      <c r="CD141" s="156">
        <v>3000</v>
      </c>
      <c r="CE141" s="156">
        <v>1000</v>
      </c>
      <c r="CF141" s="156">
        <v>500</v>
      </c>
      <c r="CG141" s="156"/>
      <c r="CH141" s="156">
        <v>2000</v>
      </c>
      <c r="CI141" s="156">
        <v>1500</v>
      </c>
      <c r="CJ141" s="156">
        <v>3000</v>
      </c>
      <c r="CK141" s="156">
        <v>1600</v>
      </c>
      <c r="CL141" s="156">
        <v>500</v>
      </c>
      <c r="CM141" s="156">
        <v>500</v>
      </c>
      <c r="CN141" s="156">
        <v>500</v>
      </c>
      <c r="CO141" s="156">
        <v>2000</v>
      </c>
      <c r="CP141" s="156">
        <v>500</v>
      </c>
      <c r="CQ141" s="156"/>
      <c r="CR141" s="156"/>
      <c r="CS141" s="156"/>
      <c r="CT141" s="157"/>
      <c r="CU141" s="157"/>
      <c r="CV141" s="157"/>
      <c r="CW141" s="157"/>
      <c r="CX141" s="157"/>
      <c r="CY141" s="157"/>
      <c r="CZ141" s="157"/>
      <c r="DA141" s="157"/>
      <c r="DB141" s="157"/>
      <c r="DC141" s="157"/>
      <c r="DD141" s="157"/>
      <c r="DE141" s="157"/>
      <c r="DF141" s="157"/>
      <c r="DG141" s="157"/>
      <c r="DH141" s="157"/>
      <c r="DI141" s="157"/>
      <c r="DJ141" s="157"/>
      <c r="DK141" s="157"/>
      <c r="DL141" s="157"/>
      <c r="DM141" s="157"/>
      <c r="DN141" s="157"/>
      <c r="DO141" s="157"/>
      <c r="DP141" s="157"/>
      <c r="DQ141" s="157"/>
      <c r="DR141" s="157"/>
      <c r="DS141" s="157"/>
      <c r="DT141" s="157"/>
      <c r="DU141" s="157"/>
      <c r="DV141" s="157"/>
      <c r="DW141" s="157"/>
      <c r="DX141" s="157"/>
      <c r="DY141" s="157"/>
      <c r="DZ141" s="157"/>
      <c r="EA141" s="157"/>
      <c r="EB141" s="157"/>
      <c r="EC141" s="157"/>
      <c r="ED141" s="157"/>
      <c r="EE141" s="157"/>
      <c r="EF141" s="157"/>
      <c r="EG141" s="157"/>
      <c r="EH141" s="157"/>
      <c r="EI141" s="157"/>
      <c r="EJ141" s="157"/>
      <c r="EK141" s="157"/>
      <c r="EL141" s="157"/>
      <c r="EM141" s="157"/>
      <c r="EN141" s="157"/>
      <c r="EO141" s="157"/>
      <c r="EP141" s="157"/>
      <c r="EQ141" s="157"/>
      <c r="ER141" s="157"/>
      <c r="ES141" s="157"/>
      <c r="ET141" s="157"/>
      <c r="EU141" s="157"/>
      <c r="EV141" s="157"/>
      <c r="EW141" s="157"/>
      <c r="EX141" s="157"/>
      <c r="EY141" s="157"/>
      <c r="EZ141" s="157"/>
      <c r="FA141" s="157"/>
      <c r="FB141" s="157"/>
      <c r="FC141" s="157"/>
      <c r="FD141" s="157"/>
      <c r="FE141" s="157"/>
      <c r="FF141" s="157"/>
      <c r="FG141" s="157"/>
      <c r="FH141" s="157"/>
    </row>
    <row r="142" spans="1:164" s="47" customFormat="1" x14ac:dyDescent="0.85">
      <c r="A142" s="131" t="s">
        <v>279</v>
      </c>
      <c r="B142" s="154" t="s">
        <v>206</v>
      </c>
      <c r="C142" s="158"/>
      <c r="D142" s="130" t="s">
        <v>224</v>
      </c>
      <c r="E142" s="130" t="s">
        <v>224</v>
      </c>
      <c r="F142" s="130" t="s">
        <v>224</v>
      </c>
      <c r="G142" s="130" t="s">
        <v>224</v>
      </c>
      <c r="H142" s="89">
        <f t="shared" si="389"/>
        <v>850000</v>
      </c>
      <c r="I142" s="156"/>
      <c r="J142" s="156"/>
      <c r="K142" s="156"/>
      <c r="L142" s="156"/>
      <c r="M142" s="156"/>
      <c r="N142" s="156"/>
      <c r="O142" s="156"/>
      <c r="P142" s="156"/>
      <c r="Q142" s="156"/>
      <c r="R142" s="156"/>
      <c r="S142" s="156"/>
      <c r="T142" s="156"/>
      <c r="U142" s="156"/>
      <c r="V142" s="156"/>
      <c r="W142" s="156"/>
      <c r="X142" s="156"/>
      <c r="Y142" s="156"/>
      <c r="Z142" s="156"/>
      <c r="AA142" s="156"/>
      <c r="AB142" s="156"/>
      <c r="AC142" s="156"/>
      <c r="AD142" s="156"/>
      <c r="AE142" s="156"/>
      <c r="AF142" s="156"/>
      <c r="AG142" s="156"/>
      <c r="AH142" s="156"/>
      <c r="AI142" s="156"/>
      <c r="AJ142" s="156"/>
      <c r="AK142" s="156"/>
      <c r="AL142" s="156"/>
      <c r="AM142" s="156"/>
      <c r="AN142" s="156"/>
      <c r="AO142" s="156"/>
      <c r="AP142" s="156"/>
      <c r="AQ142" s="156"/>
      <c r="AR142" s="156"/>
      <c r="AS142" s="156"/>
      <c r="AT142" s="156"/>
      <c r="AU142" s="156"/>
      <c r="AV142" s="156"/>
      <c r="AW142" s="156"/>
      <c r="AX142" s="156"/>
      <c r="AY142" s="156"/>
      <c r="AZ142" s="156"/>
      <c r="BA142" s="156"/>
      <c r="BB142" s="156"/>
      <c r="BC142" s="156"/>
      <c r="BD142" s="156"/>
      <c r="BE142" s="156"/>
      <c r="BF142" s="156"/>
      <c r="BG142" s="156"/>
      <c r="BH142" s="156"/>
      <c r="BI142" s="156"/>
      <c r="BJ142" s="156"/>
      <c r="BK142" s="156"/>
      <c r="BL142" s="156"/>
      <c r="BM142" s="156"/>
      <c r="BN142" s="156"/>
      <c r="BO142" s="156"/>
      <c r="BP142" s="156"/>
      <c r="BQ142" s="156"/>
      <c r="BR142" s="156"/>
      <c r="BS142" s="156"/>
      <c r="BT142" s="156"/>
      <c r="BU142" s="156"/>
      <c r="BV142" s="156"/>
      <c r="BW142" s="156"/>
      <c r="BX142" s="156"/>
      <c r="BY142" s="156"/>
      <c r="BZ142" s="156"/>
      <c r="CA142" s="156"/>
      <c r="CB142" s="156"/>
      <c r="CC142" s="156"/>
      <c r="CD142" s="156"/>
      <c r="CE142" s="156"/>
      <c r="CF142" s="156"/>
      <c r="CG142" s="156"/>
      <c r="CH142" s="156"/>
      <c r="CI142" s="156"/>
      <c r="CJ142" s="156"/>
      <c r="CK142" s="156"/>
      <c r="CL142" s="156"/>
      <c r="CM142" s="156"/>
      <c r="CN142" s="156"/>
      <c r="CO142" s="156"/>
      <c r="CP142" s="156"/>
      <c r="CQ142" s="156">
        <v>850000</v>
      </c>
      <c r="CR142" s="156"/>
      <c r="CS142" s="156"/>
      <c r="CT142" s="157"/>
      <c r="CU142" s="157"/>
      <c r="CV142" s="157"/>
      <c r="CW142" s="157"/>
      <c r="CX142" s="157"/>
      <c r="CY142" s="157"/>
      <c r="CZ142" s="157"/>
      <c r="DA142" s="157"/>
      <c r="DB142" s="157"/>
      <c r="DC142" s="157"/>
      <c r="DD142" s="157"/>
      <c r="DE142" s="157"/>
      <c r="DF142" s="157"/>
      <c r="DG142" s="157"/>
      <c r="DH142" s="157"/>
      <c r="DI142" s="157"/>
      <c r="DJ142" s="157"/>
      <c r="DK142" s="157"/>
      <c r="DL142" s="157"/>
      <c r="DM142" s="157"/>
      <c r="DN142" s="157"/>
      <c r="DO142" s="157"/>
      <c r="DP142" s="157"/>
      <c r="DQ142" s="157"/>
      <c r="DR142" s="157"/>
      <c r="DS142" s="157"/>
      <c r="DT142" s="157"/>
      <c r="DU142" s="157"/>
      <c r="DV142" s="157"/>
      <c r="DW142" s="157"/>
      <c r="DX142" s="157"/>
      <c r="DY142" s="157"/>
      <c r="DZ142" s="157"/>
      <c r="EA142" s="157"/>
      <c r="EB142" s="157"/>
      <c r="EC142" s="157"/>
      <c r="ED142" s="157"/>
      <c r="EE142" s="157"/>
      <c r="EF142" s="157"/>
      <c r="EG142" s="157"/>
      <c r="EH142" s="157"/>
      <c r="EI142" s="157"/>
      <c r="EJ142" s="157"/>
      <c r="EK142" s="157"/>
      <c r="EL142" s="157"/>
      <c r="EM142" s="157"/>
      <c r="EN142" s="157"/>
      <c r="EO142" s="157"/>
      <c r="EP142" s="157"/>
      <c r="EQ142" s="157"/>
      <c r="ER142" s="157"/>
      <c r="ES142" s="157"/>
      <c r="ET142" s="157"/>
      <c r="EU142" s="157"/>
      <c r="EV142" s="157"/>
      <c r="EW142" s="157"/>
      <c r="EX142" s="157"/>
      <c r="EY142" s="157"/>
      <c r="EZ142" s="157"/>
      <c r="FA142" s="157"/>
      <c r="FB142" s="157"/>
      <c r="FC142" s="157"/>
      <c r="FD142" s="157"/>
      <c r="FE142" s="157"/>
      <c r="FF142" s="157"/>
      <c r="FG142" s="157"/>
      <c r="FH142" s="157"/>
    </row>
    <row r="143" spans="1:164" s="47" customFormat="1" x14ac:dyDescent="0.85">
      <c r="A143" s="131" t="s">
        <v>280</v>
      </c>
      <c r="B143" s="159" t="s">
        <v>206</v>
      </c>
      <c r="C143" s="160"/>
      <c r="D143" s="130" t="s">
        <v>224</v>
      </c>
      <c r="E143" s="130" t="s">
        <v>224</v>
      </c>
      <c r="F143" s="130" t="s">
        <v>224</v>
      </c>
      <c r="G143" s="130" t="s">
        <v>224</v>
      </c>
      <c r="H143" s="89">
        <f t="shared" si="389"/>
        <v>168000</v>
      </c>
      <c r="I143" s="161"/>
      <c r="J143" s="161"/>
      <c r="K143" s="161"/>
      <c r="L143" s="161"/>
      <c r="M143" s="161"/>
      <c r="N143" s="161"/>
      <c r="O143" s="161"/>
      <c r="P143" s="161"/>
      <c r="Q143" s="161"/>
      <c r="R143" s="161"/>
      <c r="S143" s="161"/>
      <c r="T143" s="161"/>
      <c r="U143" s="161"/>
      <c r="V143" s="161"/>
      <c r="W143" s="161"/>
      <c r="X143" s="161"/>
      <c r="Y143" s="161"/>
      <c r="Z143" s="161"/>
      <c r="AA143" s="161"/>
      <c r="AB143" s="161"/>
      <c r="AC143" s="161"/>
      <c r="AD143" s="161"/>
      <c r="AE143" s="161"/>
      <c r="AF143" s="161"/>
      <c r="AG143" s="161"/>
      <c r="AH143" s="161"/>
      <c r="AI143" s="161"/>
      <c r="AJ143" s="161"/>
      <c r="AK143" s="161"/>
      <c r="AL143" s="161"/>
      <c r="AM143" s="161"/>
      <c r="AN143" s="161"/>
      <c r="AO143" s="161"/>
      <c r="AP143" s="161"/>
      <c r="AQ143" s="161"/>
      <c r="AR143" s="161"/>
      <c r="AS143" s="161"/>
      <c r="AT143" s="161"/>
      <c r="AU143" s="161"/>
      <c r="AV143" s="161"/>
      <c r="AW143" s="161"/>
      <c r="AX143" s="161"/>
      <c r="AY143" s="161"/>
      <c r="AZ143" s="161"/>
      <c r="BA143" s="161"/>
      <c r="BB143" s="161"/>
      <c r="BC143" s="161"/>
      <c r="BD143" s="161"/>
      <c r="BE143" s="161"/>
      <c r="BF143" s="161"/>
      <c r="BG143" s="161"/>
      <c r="BH143" s="161"/>
      <c r="BI143" s="161"/>
      <c r="BJ143" s="161"/>
      <c r="BK143" s="161"/>
      <c r="BL143" s="161"/>
      <c r="BM143" s="161"/>
      <c r="BN143" s="161"/>
      <c r="BO143" s="161"/>
      <c r="BP143" s="161"/>
      <c r="BQ143" s="161"/>
      <c r="BR143" s="161"/>
      <c r="BS143" s="161"/>
      <c r="BT143" s="161"/>
      <c r="BU143" s="161"/>
      <c r="BV143" s="161"/>
      <c r="BW143" s="161"/>
      <c r="BX143" s="161"/>
      <c r="BY143" s="161"/>
      <c r="BZ143" s="161"/>
      <c r="CA143" s="161"/>
      <c r="CB143" s="161"/>
      <c r="CC143" s="161"/>
      <c r="CD143" s="161"/>
      <c r="CE143" s="161"/>
      <c r="CF143" s="161"/>
      <c r="CG143" s="161"/>
      <c r="CH143" s="161"/>
      <c r="CI143" s="161"/>
      <c r="CJ143" s="161"/>
      <c r="CK143" s="161"/>
      <c r="CL143" s="161"/>
      <c r="CM143" s="161"/>
      <c r="CN143" s="161"/>
      <c r="CO143" s="161"/>
      <c r="CP143" s="161"/>
      <c r="CQ143" s="161"/>
      <c r="CR143" s="161">
        <v>168000</v>
      </c>
      <c r="CS143" s="161"/>
      <c r="CT143" s="141"/>
      <c r="CU143" s="141"/>
      <c r="CV143" s="141"/>
      <c r="CW143" s="141"/>
      <c r="CX143" s="141"/>
      <c r="CY143" s="141"/>
      <c r="CZ143" s="141"/>
      <c r="DA143" s="141"/>
      <c r="DB143" s="141"/>
      <c r="DC143" s="141"/>
      <c r="DD143" s="141"/>
      <c r="DE143" s="141"/>
      <c r="DF143" s="141"/>
      <c r="DG143" s="141"/>
      <c r="DH143" s="141"/>
      <c r="DI143" s="141"/>
      <c r="DJ143" s="141"/>
      <c r="DK143" s="141"/>
      <c r="DL143" s="141"/>
      <c r="DM143" s="141"/>
      <c r="DN143" s="141"/>
      <c r="DO143" s="141"/>
      <c r="DP143" s="141"/>
      <c r="DQ143" s="141"/>
      <c r="DR143" s="141"/>
      <c r="DS143" s="141"/>
      <c r="DT143" s="141"/>
      <c r="DU143" s="141"/>
      <c r="DV143" s="141"/>
      <c r="DW143" s="141"/>
      <c r="DX143" s="141"/>
      <c r="DY143" s="141"/>
      <c r="DZ143" s="141"/>
      <c r="EA143" s="141"/>
      <c r="EB143" s="141"/>
      <c r="EC143" s="141"/>
      <c r="ED143" s="141"/>
      <c r="EE143" s="141"/>
      <c r="EF143" s="141"/>
      <c r="EG143" s="141"/>
      <c r="EH143" s="141"/>
      <c r="EI143" s="141"/>
      <c r="EJ143" s="141"/>
      <c r="EK143" s="141"/>
      <c r="EL143" s="141"/>
      <c r="EM143" s="141"/>
      <c r="EN143" s="141"/>
      <c r="EO143" s="141"/>
      <c r="EP143" s="141"/>
      <c r="EQ143" s="141"/>
      <c r="ER143" s="141"/>
      <c r="ES143" s="141"/>
      <c r="ET143" s="141"/>
      <c r="EU143" s="141"/>
      <c r="EV143" s="141"/>
      <c r="EW143" s="141"/>
      <c r="EX143" s="141"/>
      <c r="EY143" s="141"/>
      <c r="EZ143" s="141"/>
      <c r="FA143" s="141"/>
      <c r="FB143" s="141"/>
      <c r="FC143" s="141"/>
      <c r="FD143" s="141"/>
      <c r="FE143" s="141"/>
      <c r="FF143" s="141"/>
      <c r="FG143" s="141"/>
      <c r="FH143" s="141"/>
    </row>
    <row r="144" spans="1:164" s="142" customFormat="1" hidden="1" x14ac:dyDescent="0.85">
      <c r="A144" s="95" t="s">
        <v>201</v>
      </c>
      <c r="B144" s="162"/>
      <c r="C144" s="163"/>
      <c r="D144" s="164"/>
      <c r="E144" s="164"/>
      <c r="F144" s="164"/>
      <c r="G144" s="164"/>
      <c r="H144" s="165">
        <f t="shared" si="389"/>
        <v>0</v>
      </c>
      <c r="I144" s="162"/>
      <c r="J144" s="162"/>
      <c r="K144" s="162"/>
      <c r="L144" s="162"/>
      <c r="M144" s="162"/>
      <c r="N144" s="162"/>
      <c r="O144" s="162"/>
      <c r="P144" s="162"/>
      <c r="Q144" s="162"/>
      <c r="R144" s="162"/>
      <c r="S144" s="162"/>
      <c r="T144" s="162"/>
      <c r="U144" s="162"/>
      <c r="V144" s="162"/>
      <c r="W144" s="162"/>
      <c r="X144" s="162"/>
      <c r="Y144" s="162"/>
      <c r="Z144" s="162"/>
      <c r="AA144" s="162"/>
      <c r="AB144" s="162"/>
      <c r="AC144" s="162"/>
      <c r="AD144" s="162"/>
      <c r="AE144" s="162"/>
      <c r="AF144" s="162"/>
      <c r="AG144" s="162"/>
      <c r="AH144" s="162"/>
      <c r="AI144" s="162"/>
      <c r="AJ144" s="162"/>
      <c r="AK144" s="162"/>
      <c r="AL144" s="162"/>
      <c r="AM144" s="162"/>
      <c r="AN144" s="162"/>
      <c r="AO144" s="162"/>
      <c r="AP144" s="162"/>
      <c r="AQ144" s="162"/>
      <c r="AR144" s="162"/>
      <c r="AS144" s="162"/>
      <c r="AT144" s="162"/>
      <c r="AU144" s="162"/>
      <c r="AV144" s="162"/>
      <c r="AW144" s="162"/>
      <c r="AX144" s="162"/>
      <c r="AY144" s="162"/>
      <c r="AZ144" s="162"/>
      <c r="BA144" s="162"/>
      <c r="BB144" s="162"/>
      <c r="BC144" s="162"/>
      <c r="BD144" s="162"/>
      <c r="BE144" s="162"/>
      <c r="BF144" s="162"/>
      <c r="BG144" s="162"/>
      <c r="BH144" s="162"/>
      <c r="BI144" s="162"/>
      <c r="BJ144" s="162"/>
      <c r="BK144" s="162"/>
      <c r="BL144" s="162"/>
      <c r="BM144" s="162"/>
      <c r="BN144" s="162"/>
      <c r="BO144" s="162"/>
      <c r="BP144" s="162"/>
      <c r="BQ144" s="162"/>
      <c r="BR144" s="162"/>
      <c r="BS144" s="162"/>
      <c r="BT144" s="162"/>
      <c r="BU144" s="162"/>
      <c r="BV144" s="162"/>
      <c r="BW144" s="162"/>
      <c r="BX144" s="162"/>
      <c r="BY144" s="162"/>
      <c r="BZ144" s="162"/>
      <c r="CA144" s="162"/>
      <c r="CB144" s="162"/>
      <c r="CC144" s="162"/>
      <c r="CD144" s="162"/>
      <c r="CE144" s="162"/>
      <c r="CF144" s="162"/>
      <c r="CG144" s="162"/>
      <c r="CH144" s="162"/>
      <c r="CI144" s="162"/>
      <c r="CJ144" s="162"/>
      <c r="CK144" s="162"/>
      <c r="CL144" s="162"/>
      <c r="CM144" s="162"/>
      <c r="CN144" s="162"/>
      <c r="CO144" s="162"/>
      <c r="CP144" s="162"/>
      <c r="CQ144" s="162"/>
      <c r="CR144" s="162"/>
      <c r="CS144" s="162"/>
      <c r="CT144" s="95"/>
      <c r="CU144" s="95"/>
      <c r="CV144" s="95"/>
      <c r="CW144" s="95"/>
      <c r="CX144" s="95"/>
      <c r="CY144" s="95"/>
      <c r="CZ144" s="95"/>
      <c r="DA144" s="95"/>
      <c r="DB144" s="95"/>
      <c r="DC144" s="95"/>
      <c r="DD144" s="95"/>
      <c r="DE144" s="95"/>
      <c r="DF144" s="95"/>
      <c r="DG144" s="95"/>
      <c r="DH144" s="95"/>
      <c r="DI144" s="95"/>
      <c r="DJ144" s="95"/>
      <c r="DK144" s="95"/>
      <c r="DL144" s="95"/>
      <c r="DM144" s="95"/>
      <c r="DN144" s="95"/>
      <c r="DO144" s="95"/>
      <c r="DP144" s="95"/>
      <c r="DQ144" s="95"/>
      <c r="DR144" s="95"/>
      <c r="DS144" s="95"/>
      <c r="DT144" s="95"/>
      <c r="DU144" s="95"/>
      <c r="DV144" s="95"/>
      <c r="DW144" s="95"/>
      <c r="DX144" s="95"/>
      <c r="DY144" s="95"/>
      <c r="DZ144" s="95"/>
      <c r="EA144" s="95"/>
      <c r="EB144" s="95"/>
      <c r="EC144" s="95"/>
      <c r="ED144" s="95"/>
      <c r="EE144" s="95"/>
      <c r="EF144" s="95"/>
      <c r="EG144" s="95"/>
      <c r="EH144" s="95"/>
      <c r="EI144" s="95"/>
      <c r="EJ144" s="95"/>
      <c r="EK144" s="95"/>
      <c r="EL144" s="95"/>
      <c r="EM144" s="95"/>
      <c r="EN144" s="95"/>
      <c r="EO144" s="95"/>
      <c r="EP144" s="95"/>
      <c r="EQ144" s="95"/>
      <c r="ER144" s="95"/>
      <c r="ES144" s="95"/>
      <c r="ET144" s="95"/>
      <c r="EU144" s="95"/>
      <c r="EV144" s="95"/>
      <c r="EW144" s="95"/>
      <c r="EX144" s="95"/>
      <c r="EY144" s="95"/>
      <c r="EZ144" s="95"/>
      <c r="FA144" s="95"/>
      <c r="FB144" s="95"/>
      <c r="FC144" s="95"/>
      <c r="FD144" s="95"/>
      <c r="FE144" s="95"/>
      <c r="FF144" s="95"/>
      <c r="FG144" s="95"/>
      <c r="FH144" s="95"/>
    </row>
    <row r="145" spans="1:164" s="142" customFormat="1" x14ac:dyDescent="0.85">
      <c r="A145" s="100" t="s">
        <v>326</v>
      </c>
      <c r="B145" s="55"/>
      <c r="C145" s="166"/>
      <c r="D145" s="56"/>
      <c r="E145" s="56"/>
      <c r="F145" s="56"/>
      <c r="G145" s="56"/>
      <c r="H145" s="55">
        <f>SUM(I145:CR145)</f>
        <v>901500</v>
      </c>
      <c r="I145" s="55">
        <f>I137+I138</f>
        <v>21000</v>
      </c>
      <c r="J145" s="55">
        <f t="shared" ref="J145:BU145" si="390">J137+J138</f>
        <v>300</v>
      </c>
      <c r="K145" s="55">
        <f t="shared" si="390"/>
        <v>16000</v>
      </c>
      <c r="L145" s="55">
        <f t="shared" si="390"/>
        <v>0</v>
      </c>
      <c r="M145" s="55">
        <f t="shared" si="390"/>
        <v>0</v>
      </c>
      <c r="N145" s="55">
        <f t="shared" si="390"/>
        <v>0</v>
      </c>
      <c r="O145" s="55">
        <f t="shared" si="390"/>
        <v>13300</v>
      </c>
      <c r="P145" s="55">
        <f t="shared" si="390"/>
        <v>4800</v>
      </c>
      <c r="Q145" s="55">
        <f t="shared" si="390"/>
        <v>2300</v>
      </c>
      <c r="R145" s="55">
        <f t="shared" si="390"/>
        <v>8000</v>
      </c>
      <c r="S145" s="55">
        <f t="shared" si="390"/>
        <v>30000</v>
      </c>
      <c r="T145" s="55">
        <f t="shared" si="390"/>
        <v>4000</v>
      </c>
      <c r="U145" s="55">
        <f t="shared" si="390"/>
        <v>5800</v>
      </c>
      <c r="V145" s="55">
        <f t="shared" si="390"/>
        <v>7500</v>
      </c>
      <c r="W145" s="55">
        <f t="shared" si="390"/>
        <v>1500</v>
      </c>
      <c r="X145" s="55">
        <f t="shared" si="390"/>
        <v>2000</v>
      </c>
      <c r="Y145" s="55">
        <f t="shared" si="390"/>
        <v>8300</v>
      </c>
      <c r="Z145" s="55">
        <f t="shared" si="390"/>
        <v>3500</v>
      </c>
      <c r="AA145" s="55">
        <f t="shared" si="390"/>
        <v>0</v>
      </c>
      <c r="AB145" s="55">
        <f t="shared" si="390"/>
        <v>19000</v>
      </c>
      <c r="AC145" s="55">
        <f t="shared" si="390"/>
        <v>15000</v>
      </c>
      <c r="AD145" s="55">
        <f t="shared" si="390"/>
        <v>11500</v>
      </c>
      <c r="AE145" s="55">
        <f t="shared" si="390"/>
        <v>35000</v>
      </c>
      <c r="AF145" s="55">
        <f t="shared" si="390"/>
        <v>14000</v>
      </c>
      <c r="AG145" s="55">
        <f t="shared" si="390"/>
        <v>8000</v>
      </c>
      <c r="AH145" s="55">
        <f t="shared" si="390"/>
        <v>12000</v>
      </c>
      <c r="AI145" s="55">
        <f t="shared" si="390"/>
        <v>14000</v>
      </c>
      <c r="AJ145" s="55">
        <f t="shared" si="390"/>
        <v>12000</v>
      </c>
      <c r="AK145" s="55">
        <f t="shared" si="390"/>
        <v>11000</v>
      </c>
      <c r="AL145" s="55">
        <f t="shared" si="390"/>
        <v>4000</v>
      </c>
      <c r="AM145" s="55">
        <f t="shared" si="390"/>
        <v>12000</v>
      </c>
      <c r="AN145" s="55">
        <f t="shared" si="390"/>
        <v>12000</v>
      </c>
      <c r="AO145" s="55">
        <f t="shared" si="390"/>
        <v>12000</v>
      </c>
      <c r="AP145" s="55">
        <f t="shared" si="390"/>
        <v>9500</v>
      </c>
      <c r="AQ145" s="55">
        <f t="shared" si="390"/>
        <v>9300</v>
      </c>
      <c r="AR145" s="55">
        <f t="shared" si="390"/>
        <v>9300</v>
      </c>
      <c r="AS145" s="55">
        <f t="shared" si="390"/>
        <v>12000</v>
      </c>
      <c r="AT145" s="55">
        <f t="shared" si="390"/>
        <v>9300</v>
      </c>
      <c r="AU145" s="55">
        <f t="shared" si="390"/>
        <v>9300</v>
      </c>
      <c r="AV145" s="55">
        <f t="shared" si="390"/>
        <v>9500</v>
      </c>
      <c r="AW145" s="55">
        <f t="shared" si="390"/>
        <v>9500</v>
      </c>
      <c r="AX145" s="55">
        <f t="shared" si="390"/>
        <v>12000</v>
      </c>
      <c r="AY145" s="55">
        <f t="shared" si="390"/>
        <v>2000</v>
      </c>
      <c r="AZ145" s="55">
        <f t="shared" si="390"/>
        <v>12000</v>
      </c>
      <c r="BA145" s="55">
        <f t="shared" si="390"/>
        <v>14000</v>
      </c>
      <c r="BB145" s="55">
        <f t="shared" si="390"/>
        <v>12000</v>
      </c>
      <c r="BC145" s="55">
        <f t="shared" si="390"/>
        <v>5500</v>
      </c>
      <c r="BD145" s="55">
        <f t="shared" si="390"/>
        <v>9300</v>
      </c>
      <c r="BE145" s="55">
        <f t="shared" si="390"/>
        <v>12000</v>
      </c>
      <c r="BF145" s="55">
        <f t="shared" si="390"/>
        <v>9300</v>
      </c>
      <c r="BG145" s="55">
        <f t="shared" si="390"/>
        <v>9300</v>
      </c>
      <c r="BH145" s="55">
        <f t="shared" si="390"/>
        <v>43500</v>
      </c>
      <c r="BI145" s="55">
        <f t="shared" si="390"/>
        <v>12000</v>
      </c>
      <c r="BJ145" s="55">
        <f t="shared" si="390"/>
        <v>9500</v>
      </c>
      <c r="BK145" s="55">
        <f t="shared" si="390"/>
        <v>35500</v>
      </c>
      <c r="BL145" s="55">
        <f t="shared" si="390"/>
        <v>8000</v>
      </c>
      <c r="BM145" s="55">
        <f t="shared" si="390"/>
        <v>9300</v>
      </c>
      <c r="BN145" s="55">
        <f t="shared" si="390"/>
        <v>17300</v>
      </c>
      <c r="BO145" s="55">
        <f t="shared" si="390"/>
        <v>9300</v>
      </c>
      <c r="BP145" s="55">
        <f t="shared" si="390"/>
        <v>8000</v>
      </c>
      <c r="BQ145" s="55">
        <f t="shared" si="390"/>
        <v>10500</v>
      </c>
      <c r="BR145" s="55">
        <f t="shared" si="390"/>
        <v>43500</v>
      </c>
      <c r="BS145" s="55">
        <f t="shared" si="390"/>
        <v>60800</v>
      </c>
      <c r="BT145" s="55">
        <f t="shared" si="390"/>
        <v>5500</v>
      </c>
      <c r="BU145" s="55">
        <f t="shared" si="390"/>
        <v>9300</v>
      </c>
      <c r="BV145" s="55">
        <f t="shared" ref="BV145:CR145" si="391">BV137+BV138</f>
        <v>9500</v>
      </c>
      <c r="BW145" s="55">
        <f t="shared" si="391"/>
        <v>16000</v>
      </c>
      <c r="BX145" s="55">
        <f t="shared" si="391"/>
        <v>300</v>
      </c>
      <c r="BY145" s="55">
        <v>0</v>
      </c>
      <c r="BZ145" s="55">
        <f t="shared" si="391"/>
        <v>12000</v>
      </c>
      <c r="CA145" s="55">
        <f t="shared" si="391"/>
        <v>2000</v>
      </c>
      <c r="CB145" s="55">
        <f t="shared" si="391"/>
        <v>7800</v>
      </c>
      <c r="CC145" s="55">
        <f t="shared" si="391"/>
        <v>9500</v>
      </c>
      <c r="CD145" s="55">
        <f t="shared" si="391"/>
        <v>12000</v>
      </c>
      <c r="CE145" s="55">
        <f t="shared" si="391"/>
        <v>5500</v>
      </c>
      <c r="CF145" s="55">
        <f t="shared" si="391"/>
        <v>300</v>
      </c>
      <c r="CG145" s="55">
        <f t="shared" si="391"/>
        <v>5000</v>
      </c>
      <c r="CH145" s="55">
        <f t="shared" si="391"/>
        <v>9300</v>
      </c>
      <c r="CI145" s="55">
        <f t="shared" si="391"/>
        <v>8000</v>
      </c>
      <c r="CJ145" s="55">
        <f t="shared" si="391"/>
        <v>12000</v>
      </c>
      <c r="CK145" s="55">
        <f t="shared" si="391"/>
        <v>500</v>
      </c>
      <c r="CL145" s="55">
        <f t="shared" si="391"/>
        <v>2300</v>
      </c>
      <c r="CM145" s="55">
        <f t="shared" si="391"/>
        <v>1500</v>
      </c>
      <c r="CN145" s="55">
        <f t="shared" si="391"/>
        <v>1300</v>
      </c>
      <c r="CO145" s="55">
        <f t="shared" si="391"/>
        <v>8800</v>
      </c>
      <c r="CP145" s="55">
        <f t="shared" si="391"/>
        <v>1000</v>
      </c>
      <c r="CQ145" s="55">
        <f t="shared" si="391"/>
        <v>0</v>
      </c>
      <c r="CR145" s="55">
        <f t="shared" si="391"/>
        <v>0</v>
      </c>
      <c r="CS145" s="55"/>
      <c r="CT145" s="50"/>
      <c r="CU145" s="50"/>
      <c r="CV145" s="50"/>
      <c r="CW145" s="50"/>
      <c r="CX145" s="50"/>
      <c r="CY145" s="50"/>
      <c r="CZ145" s="50"/>
      <c r="DA145" s="50"/>
      <c r="DB145" s="50"/>
      <c r="DC145" s="50"/>
      <c r="DD145" s="50"/>
      <c r="DE145" s="50"/>
      <c r="DF145" s="50"/>
      <c r="DG145" s="50"/>
      <c r="DH145" s="50"/>
      <c r="DI145" s="50"/>
      <c r="DJ145" s="50"/>
      <c r="DK145" s="50"/>
      <c r="DL145" s="50"/>
      <c r="DM145" s="50"/>
      <c r="DN145" s="50"/>
      <c r="DO145" s="50"/>
      <c r="DP145" s="50"/>
      <c r="DQ145" s="50"/>
      <c r="DR145" s="50"/>
      <c r="DS145" s="50"/>
      <c r="DT145" s="50"/>
      <c r="DU145" s="50"/>
      <c r="DV145" s="50"/>
      <c r="DW145" s="50"/>
      <c r="DX145" s="50"/>
      <c r="DY145" s="50"/>
      <c r="DZ145" s="50"/>
      <c r="EA145" s="50"/>
      <c r="EB145" s="50"/>
      <c r="EC145" s="50"/>
      <c r="ED145" s="50"/>
      <c r="EE145" s="50"/>
      <c r="EF145" s="50"/>
      <c r="EG145" s="50"/>
      <c r="EH145" s="50"/>
      <c r="EI145" s="50"/>
      <c r="EJ145" s="50"/>
      <c r="EK145" s="50"/>
      <c r="EL145" s="50"/>
      <c r="EM145" s="50"/>
      <c r="EN145" s="50"/>
      <c r="EO145" s="50"/>
      <c r="EP145" s="50"/>
      <c r="EQ145" s="50"/>
      <c r="ER145" s="50"/>
      <c r="ES145" s="50"/>
      <c r="ET145" s="50"/>
      <c r="EU145" s="50"/>
      <c r="EV145" s="50"/>
      <c r="EW145" s="50"/>
      <c r="EX145" s="50"/>
      <c r="EY145" s="50"/>
      <c r="EZ145" s="50"/>
      <c r="FA145" s="50"/>
      <c r="FB145" s="50"/>
      <c r="FC145" s="50"/>
      <c r="FD145" s="50"/>
      <c r="FE145" s="50"/>
      <c r="FF145" s="50"/>
      <c r="FG145" s="50"/>
      <c r="FH145" s="50"/>
    </row>
    <row r="146" spans="1:164" s="142" customFormat="1" x14ac:dyDescent="0.85">
      <c r="A146" s="95" t="s">
        <v>204</v>
      </c>
      <c r="B146" s="162"/>
      <c r="C146" s="163"/>
      <c r="D146" s="164"/>
      <c r="E146" s="164"/>
      <c r="F146" s="164"/>
      <c r="G146" s="164"/>
      <c r="H146" s="165">
        <f t="shared" si="389"/>
        <v>70000</v>
      </c>
      <c r="I146" s="97">
        <f>I141</f>
        <v>4000</v>
      </c>
      <c r="J146" s="97">
        <f t="shared" ref="J146:BU146" si="392">J141</f>
        <v>0</v>
      </c>
      <c r="K146" s="97">
        <f t="shared" si="392"/>
        <v>2000</v>
      </c>
      <c r="L146" s="97">
        <f t="shared" si="392"/>
        <v>0</v>
      </c>
      <c r="M146" s="97">
        <f t="shared" si="392"/>
        <v>0</v>
      </c>
      <c r="N146" s="97">
        <f t="shared" si="392"/>
        <v>1500</v>
      </c>
      <c r="O146" s="97">
        <f t="shared" si="392"/>
        <v>2000</v>
      </c>
      <c r="P146" s="97">
        <f t="shared" si="392"/>
        <v>1500</v>
      </c>
      <c r="Q146" s="97">
        <f t="shared" si="392"/>
        <v>1500</v>
      </c>
      <c r="R146" s="97">
        <f t="shared" si="392"/>
        <v>1500</v>
      </c>
      <c r="S146" s="97">
        <f t="shared" si="392"/>
        <v>4200</v>
      </c>
      <c r="T146" s="97">
        <f t="shared" si="392"/>
        <v>0</v>
      </c>
      <c r="U146" s="97">
        <f t="shared" si="392"/>
        <v>2500</v>
      </c>
      <c r="V146" s="97">
        <f t="shared" si="392"/>
        <v>3000</v>
      </c>
      <c r="W146" s="97">
        <f t="shared" si="392"/>
        <v>0</v>
      </c>
      <c r="X146" s="97">
        <f t="shared" si="392"/>
        <v>2000</v>
      </c>
      <c r="Y146" s="97">
        <f t="shared" si="392"/>
        <v>1500</v>
      </c>
      <c r="Z146" s="97">
        <f t="shared" si="392"/>
        <v>0</v>
      </c>
      <c r="AA146" s="97">
        <f t="shared" si="392"/>
        <v>0</v>
      </c>
      <c r="AB146" s="97">
        <f t="shared" si="392"/>
        <v>1500</v>
      </c>
      <c r="AC146" s="97">
        <f t="shared" si="392"/>
        <v>0</v>
      </c>
      <c r="AD146" s="97">
        <f t="shared" si="392"/>
        <v>0</v>
      </c>
      <c r="AE146" s="97">
        <f t="shared" si="392"/>
        <v>0</v>
      </c>
      <c r="AF146" s="97">
        <f t="shared" si="392"/>
        <v>0</v>
      </c>
      <c r="AG146" s="97">
        <f t="shared" si="392"/>
        <v>0</v>
      </c>
      <c r="AH146" s="97">
        <f t="shared" si="392"/>
        <v>0</v>
      </c>
      <c r="AI146" s="97">
        <f t="shared" si="392"/>
        <v>0</v>
      </c>
      <c r="AJ146" s="97">
        <f t="shared" si="392"/>
        <v>0</v>
      </c>
      <c r="AK146" s="97">
        <f t="shared" si="392"/>
        <v>0</v>
      </c>
      <c r="AL146" s="97">
        <f t="shared" si="392"/>
        <v>0</v>
      </c>
      <c r="AM146" s="97">
        <f t="shared" si="392"/>
        <v>0</v>
      </c>
      <c r="AN146" s="97">
        <f t="shared" si="392"/>
        <v>0</v>
      </c>
      <c r="AO146" s="97">
        <f t="shared" si="392"/>
        <v>0</v>
      </c>
      <c r="AP146" s="97">
        <f t="shared" si="392"/>
        <v>0</v>
      </c>
      <c r="AQ146" s="97">
        <f t="shared" si="392"/>
        <v>0</v>
      </c>
      <c r="AR146" s="97">
        <f t="shared" si="392"/>
        <v>0</v>
      </c>
      <c r="AS146" s="97">
        <f t="shared" si="392"/>
        <v>0</v>
      </c>
      <c r="AT146" s="97">
        <f t="shared" si="392"/>
        <v>0</v>
      </c>
      <c r="AU146" s="97">
        <f t="shared" si="392"/>
        <v>0</v>
      </c>
      <c r="AV146" s="97">
        <f t="shared" si="392"/>
        <v>0</v>
      </c>
      <c r="AW146" s="97">
        <f t="shared" si="392"/>
        <v>0</v>
      </c>
      <c r="AX146" s="97">
        <f t="shared" si="392"/>
        <v>0</v>
      </c>
      <c r="AY146" s="97">
        <f t="shared" si="392"/>
        <v>0</v>
      </c>
      <c r="AZ146" s="97">
        <f t="shared" si="392"/>
        <v>0</v>
      </c>
      <c r="BA146" s="97">
        <f t="shared" si="392"/>
        <v>0</v>
      </c>
      <c r="BB146" s="97">
        <f t="shared" si="392"/>
        <v>0</v>
      </c>
      <c r="BC146" s="97">
        <f t="shared" si="392"/>
        <v>0</v>
      </c>
      <c r="BD146" s="97">
        <f t="shared" si="392"/>
        <v>0</v>
      </c>
      <c r="BE146" s="97">
        <f t="shared" si="392"/>
        <v>0</v>
      </c>
      <c r="BF146" s="97">
        <f t="shared" si="392"/>
        <v>0</v>
      </c>
      <c r="BG146" s="97">
        <f t="shared" si="392"/>
        <v>0</v>
      </c>
      <c r="BH146" s="97">
        <f t="shared" si="392"/>
        <v>0</v>
      </c>
      <c r="BI146" s="97">
        <f t="shared" si="392"/>
        <v>0</v>
      </c>
      <c r="BJ146" s="97">
        <f t="shared" si="392"/>
        <v>0</v>
      </c>
      <c r="BK146" s="97">
        <f t="shared" si="392"/>
        <v>0</v>
      </c>
      <c r="BL146" s="97">
        <f t="shared" si="392"/>
        <v>0</v>
      </c>
      <c r="BM146" s="97">
        <f t="shared" si="392"/>
        <v>0</v>
      </c>
      <c r="BN146" s="97">
        <f t="shared" si="392"/>
        <v>0</v>
      </c>
      <c r="BO146" s="97">
        <f t="shared" si="392"/>
        <v>0</v>
      </c>
      <c r="BP146" s="97">
        <f t="shared" si="392"/>
        <v>0</v>
      </c>
      <c r="BQ146" s="97">
        <f t="shared" si="392"/>
        <v>0</v>
      </c>
      <c r="BR146" s="97">
        <f t="shared" si="392"/>
        <v>4200</v>
      </c>
      <c r="BS146" s="97">
        <f t="shared" si="392"/>
        <v>0</v>
      </c>
      <c r="BT146" s="97">
        <f t="shared" si="392"/>
        <v>3000</v>
      </c>
      <c r="BU146" s="97">
        <f t="shared" si="392"/>
        <v>1500</v>
      </c>
      <c r="BV146" s="97">
        <f t="shared" ref="BV146:CR146" si="393">BV141</f>
        <v>0</v>
      </c>
      <c r="BW146" s="97">
        <f t="shared" si="393"/>
        <v>3500</v>
      </c>
      <c r="BX146" s="97">
        <f t="shared" si="393"/>
        <v>500</v>
      </c>
      <c r="BY146" s="97">
        <f t="shared" si="393"/>
        <v>0</v>
      </c>
      <c r="BZ146" s="97">
        <f t="shared" si="393"/>
        <v>2000</v>
      </c>
      <c r="CA146" s="97">
        <f t="shared" si="393"/>
        <v>6000</v>
      </c>
      <c r="CB146" s="97">
        <f t="shared" si="393"/>
        <v>2000</v>
      </c>
      <c r="CC146" s="97">
        <f t="shared" si="393"/>
        <v>2000</v>
      </c>
      <c r="CD146" s="97">
        <f t="shared" si="393"/>
        <v>3000</v>
      </c>
      <c r="CE146" s="97">
        <f t="shared" si="393"/>
        <v>1000</v>
      </c>
      <c r="CF146" s="97">
        <f t="shared" si="393"/>
        <v>500</v>
      </c>
      <c r="CG146" s="97">
        <f t="shared" si="393"/>
        <v>0</v>
      </c>
      <c r="CH146" s="97">
        <f t="shared" si="393"/>
        <v>2000</v>
      </c>
      <c r="CI146" s="97">
        <f t="shared" si="393"/>
        <v>1500</v>
      </c>
      <c r="CJ146" s="97">
        <f t="shared" si="393"/>
        <v>3000</v>
      </c>
      <c r="CK146" s="97">
        <f t="shared" si="393"/>
        <v>1600</v>
      </c>
      <c r="CL146" s="97">
        <f t="shared" si="393"/>
        <v>500</v>
      </c>
      <c r="CM146" s="97">
        <f t="shared" si="393"/>
        <v>500</v>
      </c>
      <c r="CN146" s="97">
        <f t="shared" si="393"/>
        <v>500</v>
      </c>
      <c r="CO146" s="97">
        <f t="shared" si="393"/>
        <v>2000</v>
      </c>
      <c r="CP146" s="97">
        <f t="shared" si="393"/>
        <v>500</v>
      </c>
      <c r="CQ146" s="97">
        <f t="shared" si="393"/>
        <v>0</v>
      </c>
      <c r="CR146" s="97">
        <f t="shared" si="393"/>
        <v>0</v>
      </c>
      <c r="CS146" s="97"/>
      <c r="CT146" s="95"/>
      <c r="CU146" s="95"/>
      <c r="CV146" s="95"/>
      <c r="CW146" s="95"/>
      <c r="CX146" s="95"/>
      <c r="CY146" s="95"/>
      <c r="CZ146" s="95"/>
      <c r="DA146" s="95"/>
      <c r="DB146" s="95"/>
      <c r="DC146" s="95"/>
      <c r="DD146" s="95"/>
      <c r="DE146" s="95"/>
      <c r="DF146" s="95"/>
      <c r="DG146" s="95"/>
      <c r="DH146" s="95"/>
      <c r="DI146" s="95"/>
      <c r="DJ146" s="95"/>
      <c r="DK146" s="95"/>
      <c r="DL146" s="95"/>
      <c r="DM146" s="95"/>
      <c r="DN146" s="95"/>
      <c r="DO146" s="95"/>
      <c r="DP146" s="95"/>
      <c r="DQ146" s="95"/>
      <c r="DR146" s="95"/>
      <c r="DS146" s="95"/>
      <c r="DT146" s="95"/>
      <c r="DU146" s="95"/>
      <c r="DV146" s="95"/>
      <c r="DW146" s="95"/>
      <c r="DX146" s="95"/>
      <c r="DY146" s="95"/>
      <c r="DZ146" s="95"/>
      <c r="EA146" s="95"/>
      <c r="EB146" s="95"/>
      <c r="EC146" s="95"/>
      <c r="ED146" s="95"/>
      <c r="EE146" s="95"/>
      <c r="EF146" s="95"/>
      <c r="EG146" s="95"/>
      <c r="EH146" s="95"/>
      <c r="EI146" s="95"/>
      <c r="EJ146" s="95"/>
      <c r="EK146" s="95"/>
      <c r="EL146" s="95"/>
      <c r="EM146" s="95"/>
      <c r="EN146" s="95"/>
      <c r="EO146" s="95"/>
      <c r="EP146" s="95"/>
      <c r="EQ146" s="95"/>
      <c r="ER146" s="95"/>
      <c r="ES146" s="95"/>
      <c r="ET146" s="95"/>
      <c r="EU146" s="95"/>
      <c r="EV146" s="95"/>
      <c r="EW146" s="95"/>
      <c r="EX146" s="95"/>
      <c r="EY146" s="95"/>
      <c r="EZ146" s="95"/>
      <c r="FA146" s="95"/>
      <c r="FB146" s="95"/>
      <c r="FC146" s="95"/>
      <c r="FD146" s="95"/>
      <c r="FE146" s="95"/>
      <c r="FF146" s="95"/>
      <c r="FG146" s="95"/>
      <c r="FH146" s="95"/>
    </row>
    <row r="147" spans="1:164" s="142" customFormat="1" hidden="1" x14ac:dyDescent="0.85">
      <c r="A147" s="50" t="s">
        <v>205</v>
      </c>
      <c r="B147" s="55"/>
      <c r="C147" s="166"/>
      <c r="D147" s="56"/>
      <c r="E147" s="56"/>
      <c r="F147" s="56"/>
      <c r="G147" s="56"/>
      <c r="H147" s="55">
        <f t="shared" si="389"/>
        <v>0</v>
      </c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55"/>
      <c r="AK147" s="55"/>
      <c r="AL147" s="55"/>
      <c r="AM147" s="55"/>
      <c r="AN147" s="55"/>
      <c r="AO147" s="55"/>
      <c r="AP147" s="55"/>
      <c r="AQ147" s="55"/>
      <c r="AR147" s="55"/>
      <c r="AS147" s="55"/>
      <c r="AT147" s="55"/>
      <c r="AU147" s="55"/>
      <c r="AV147" s="55"/>
      <c r="AW147" s="55"/>
      <c r="AX147" s="55"/>
      <c r="AY147" s="55"/>
      <c r="AZ147" s="55"/>
      <c r="BA147" s="55"/>
      <c r="BB147" s="55"/>
      <c r="BC147" s="55"/>
      <c r="BD147" s="55"/>
      <c r="BE147" s="55"/>
      <c r="BF147" s="55"/>
      <c r="BG147" s="55"/>
      <c r="BH147" s="55"/>
      <c r="BI147" s="55"/>
      <c r="BJ147" s="55"/>
      <c r="BK147" s="55"/>
      <c r="BL147" s="55"/>
      <c r="BM147" s="55"/>
      <c r="BN147" s="55"/>
      <c r="BO147" s="55"/>
      <c r="BP147" s="55"/>
      <c r="BQ147" s="55"/>
      <c r="BR147" s="55"/>
      <c r="BS147" s="55"/>
      <c r="BT147" s="55"/>
      <c r="BU147" s="55"/>
      <c r="BV147" s="55"/>
      <c r="BW147" s="55"/>
      <c r="BX147" s="55"/>
      <c r="BY147" s="55"/>
      <c r="BZ147" s="55"/>
      <c r="CA147" s="55"/>
      <c r="CB147" s="55"/>
      <c r="CC147" s="55"/>
      <c r="CD147" s="55"/>
      <c r="CE147" s="55"/>
      <c r="CF147" s="55"/>
      <c r="CG147" s="55"/>
      <c r="CH147" s="55"/>
      <c r="CI147" s="55"/>
      <c r="CJ147" s="55"/>
      <c r="CK147" s="55"/>
      <c r="CL147" s="55"/>
      <c r="CM147" s="55"/>
      <c r="CN147" s="55"/>
      <c r="CO147" s="55"/>
      <c r="CP147" s="55"/>
      <c r="CQ147" s="55"/>
      <c r="CR147" s="55"/>
      <c r="CS147" s="55"/>
      <c r="CT147" s="50"/>
      <c r="CU147" s="50"/>
      <c r="CV147" s="50"/>
      <c r="CW147" s="50"/>
      <c r="CX147" s="50"/>
      <c r="CY147" s="50"/>
      <c r="CZ147" s="50"/>
      <c r="DA147" s="50"/>
      <c r="DB147" s="50"/>
      <c r="DC147" s="50"/>
      <c r="DD147" s="50"/>
      <c r="DE147" s="50"/>
      <c r="DF147" s="50"/>
      <c r="DG147" s="50"/>
      <c r="DH147" s="50"/>
      <c r="DI147" s="50"/>
      <c r="DJ147" s="50"/>
      <c r="DK147" s="50"/>
      <c r="DL147" s="50"/>
      <c r="DM147" s="50"/>
      <c r="DN147" s="50"/>
      <c r="DO147" s="50"/>
      <c r="DP147" s="50"/>
      <c r="DQ147" s="50"/>
      <c r="DR147" s="50"/>
      <c r="DS147" s="50"/>
      <c r="DT147" s="50"/>
      <c r="DU147" s="50"/>
      <c r="DV147" s="50"/>
      <c r="DW147" s="50"/>
      <c r="DX147" s="50"/>
      <c r="DY147" s="50"/>
      <c r="DZ147" s="50"/>
      <c r="EA147" s="50"/>
      <c r="EB147" s="50"/>
      <c r="EC147" s="50"/>
      <c r="ED147" s="50"/>
      <c r="EE147" s="50"/>
      <c r="EF147" s="50"/>
      <c r="EG147" s="50"/>
      <c r="EH147" s="50"/>
      <c r="EI147" s="50"/>
      <c r="EJ147" s="50"/>
      <c r="EK147" s="50"/>
      <c r="EL147" s="50"/>
      <c r="EM147" s="50"/>
      <c r="EN147" s="50"/>
      <c r="EO147" s="50"/>
      <c r="EP147" s="50"/>
      <c r="EQ147" s="50"/>
      <c r="ER147" s="50"/>
      <c r="ES147" s="50"/>
      <c r="ET147" s="50"/>
      <c r="EU147" s="50"/>
      <c r="EV147" s="50"/>
      <c r="EW147" s="50"/>
      <c r="EX147" s="50"/>
      <c r="EY147" s="50"/>
      <c r="EZ147" s="50"/>
      <c r="FA147" s="50"/>
      <c r="FB147" s="50"/>
      <c r="FC147" s="50"/>
      <c r="FD147" s="50"/>
      <c r="FE147" s="50"/>
      <c r="FF147" s="50"/>
      <c r="FG147" s="50"/>
      <c r="FH147" s="50"/>
    </row>
    <row r="148" spans="1:164" s="142" customFormat="1" x14ac:dyDescent="0.85">
      <c r="A148" s="95" t="s">
        <v>206</v>
      </c>
      <c r="B148" s="162"/>
      <c r="C148" s="163"/>
      <c r="D148" s="164"/>
      <c r="E148" s="164"/>
      <c r="F148" s="164"/>
      <c r="G148" s="164"/>
      <c r="H148" s="165">
        <f t="shared" si="389"/>
        <v>1018000</v>
      </c>
      <c r="I148" s="97">
        <f>I142+I143</f>
        <v>0</v>
      </c>
      <c r="J148" s="97">
        <f t="shared" ref="J148:BU148" si="394">J142+J143</f>
        <v>0</v>
      </c>
      <c r="K148" s="97">
        <f t="shared" si="394"/>
        <v>0</v>
      </c>
      <c r="L148" s="97">
        <f t="shared" si="394"/>
        <v>0</v>
      </c>
      <c r="M148" s="97">
        <f t="shared" si="394"/>
        <v>0</v>
      </c>
      <c r="N148" s="97">
        <f t="shared" si="394"/>
        <v>0</v>
      </c>
      <c r="O148" s="97">
        <f t="shared" si="394"/>
        <v>0</v>
      </c>
      <c r="P148" s="97">
        <f t="shared" si="394"/>
        <v>0</v>
      </c>
      <c r="Q148" s="97">
        <f t="shared" si="394"/>
        <v>0</v>
      </c>
      <c r="R148" s="97">
        <f t="shared" si="394"/>
        <v>0</v>
      </c>
      <c r="S148" s="97">
        <f t="shared" si="394"/>
        <v>0</v>
      </c>
      <c r="T148" s="97">
        <f t="shared" si="394"/>
        <v>0</v>
      </c>
      <c r="U148" s="97">
        <f t="shared" si="394"/>
        <v>0</v>
      </c>
      <c r="V148" s="97">
        <f t="shared" si="394"/>
        <v>0</v>
      </c>
      <c r="W148" s="97">
        <f t="shared" si="394"/>
        <v>0</v>
      </c>
      <c r="X148" s="97">
        <f t="shared" si="394"/>
        <v>0</v>
      </c>
      <c r="Y148" s="97">
        <f t="shared" si="394"/>
        <v>0</v>
      </c>
      <c r="Z148" s="97">
        <f t="shared" si="394"/>
        <v>0</v>
      </c>
      <c r="AA148" s="97">
        <f t="shared" si="394"/>
        <v>0</v>
      </c>
      <c r="AB148" s="97">
        <f t="shared" si="394"/>
        <v>0</v>
      </c>
      <c r="AC148" s="97">
        <f t="shared" si="394"/>
        <v>0</v>
      </c>
      <c r="AD148" s="97">
        <f t="shared" si="394"/>
        <v>0</v>
      </c>
      <c r="AE148" s="97">
        <f t="shared" si="394"/>
        <v>0</v>
      </c>
      <c r="AF148" s="97">
        <f t="shared" si="394"/>
        <v>0</v>
      </c>
      <c r="AG148" s="97">
        <f t="shared" si="394"/>
        <v>0</v>
      </c>
      <c r="AH148" s="97">
        <f t="shared" si="394"/>
        <v>0</v>
      </c>
      <c r="AI148" s="97">
        <f t="shared" si="394"/>
        <v>0</v>
      </c>
      <c r="AJ148" s="97">
        <f t="shared" si="394"/>
        <v>0</v>
      </c>
      <c r="AK148" s="97">
        <f t="shared" si="394"/>
        <v>0</v>
      </c>
      <c r="AL148" s="97">
        <f t="shared" si="394"/>
        <v>0</v>
      </c>
      <c r="AM148" s="97">
        <f t="shared" si="394"/>
        <v>0</v>
      </c>
      <c r="AN148" s="97">
        <f t="shared" si="394"/>
        <v>0</v>
      </c>
      <c r="AO148" s="97">
        <f t="shared" si="394"/>
        <v>0</v>
      </c>
      <c r="AP148" s="97">
        <f t="shared" si="394"/>
        <v>0</v>
      </c>
      <c r="AQ148" s="97">
        <f t="shared" si="394"/>
        <v>0</v>
      </c>
      <c r="AR148" s="97">
        <f t="shared" si="394"/>
        <v>0</v>
      </c>
      <c r="AS148" s="97">
        <f t="shared" si="394"/>
        <v>0</v>
      </c>
      <c r="AT148" s="97">
        <f t="shared" si="394"/>
        <v>0</v>
      </c>
      <c r="AU148" s="97">
        <f t="shared" si="394"/>
        <v>0</v>
      </c>
      <c r="AV148" s="97">
        <f t="shared" si="394"/>
        <v>0</v>
      </c>
      <c r="AW148" s="97">
        <f t="shared" si="394"/>
        <v>0</v>
      </c>
      <c r="AX148" s="97">
        <f t="shared" si="394"/>
        <v>0</v>
      </c>
      <c r="AY148" s="97">
        <f t="shared" si="394"/>
        <v>0</v>
      </c>
      <c r="AZ148" s="97">
        <f t="shared" si="394"/>
        <v>0</v>
      </c>
      <c r="BA148" s="97">
        <f t="shared" si="394"/>
        <v>0</v>
      </c>
      <c r="BB148" s="97">
        <f t="shared" si="394"/>
        <v>0</v>
      </c>
      <c r="BC148" s="97">
        <f t="shared" si="394"/>
        <v>0</v>
      </c>
      <c r="BD148" s="97">
        <f t="shared" si="394"/>
        <v>0</v>
      </c>
      <c r="BE148" s="97">
        <f t="shared" si="394"/>
        <v>0</v>
      </c>
      <c r="BF148" s="97">
        <f t="shared" si="394"/>
        <v>0</v>
      </c>
      <c r="BG148" s="97">
        <f t="shared" si="394"/>
        <v>0</v>
      </c>
      <c r="BH148" s="97">
        <f t="shared" si="394"/>
        <v>0</v>
      </c>
      <c r="BI148" s="97">
        <f t="shared" si="394"/>
        <v>0</v>
      </c>
      <c r="BJ148" s="97">
        <f t="shared" si="394"/>
        <v>0</v>
      </c>
      <c r="BK148" s="97">
        <f t="shared" si="394"/>
        <v>0</v>
      </c>
      <c r="BL148" s="97">
        <f t="shared" si="394"/>
        <v>0</v>
      </c>
      <c r="BM148" s="97">
        <f t="shared" si="394"/>
        <v>0</v>
      </c>
      <c r="BN148" s="97">
        <f t="shared" si="394"/>
        <v>0</v>
      </c>
      <c r="BO148" s="97">
        <f t="shared" si="394"/>
        <v>0</v>
      </c>
      <c r="BP148" s="97">
        <f t="shared" si="394"/>
        <v>0</v>
      </c>
      <c r="BQ148" s="97">
        <f t="shared" si="394"/>
        <v>0</v>
      </c>
      <c r="BR148" s="97">
        <f t="shared" si="394"/>
        <v>0</v>
      </c>
      <c r="BS148" s="97">
        <f t="shared" si="394"/>
        <v>0</v>
      </c>
      <c r="BT148" s="97">
        <f t="shared" si="394"/>
        <v>0</v>
      </c>
      <c r="BU148" s="97">
        <f t="shared" si="394"/>
        <v>0</v>
      </c>
      <c r="BV148" s="97">
        <f t="shared" ref="BV148:CR148" si="395">BV142+BV143</f>
        <v>0</v>
      </c>
      <c r="BW148" s="97">
        <f t="shared" si="395"/>
        <v>0</v>
      </c>
      <c r="BX148" s="97">
        <f t="shared" si="395"/>
        <v>0</v>
      </c>
      <c r="BY148" s="97">
        <f t="shared" si="395"/>
        <v>0</v>
      </c>
      <c r="BZ148" s="97">
        <f t="shared" si="395"/>
        <v>0</v>
      </c>
      <c r="CA148" s="97">
        <f t="shared" si="395"/>
        <v>0</v>
      </c>
      <c r="CB148" s="97">
        <f t="shared" si="395"/>
        <v>0</v>
      </c>
      <c r="CC148" s="97">
        <f t="shared" si="395"/>
        <v>0</v>
      </c>
      <c r="CD148" s="97">
        <f t="shared" si="395"/>
        <v>0</v>
      </c>
      <c r="CE148" s="97">
        <f t="shared" si="395"/>
        <v>0</v>
      </c>
      <c r="CF148" s="97">
        <f t="shared" si="395"/>
        <v>0</v>
      </c>
      <c r="CG148" s="97">
        <f t="shared" si="395"/>
        <v>0</v>
      </c>
      <c r="CH148" s="97">
        <f t="shared" si="395"/>
        <v>0</v>
      </c>
      <c r="CI148" s="97">
        <f t="shared" si="395"/>
        <v>0</v>
      </c>
      <c r="CJ148" s="97">
        <f t="shared" si="395"/>
        <v>0</v>
      </c>
      <c r="CK148" s="97">
        <f t="shared" si="395"/>
        <v>0</v>
      </c>
      <c r="CL148" s="97">
        <f t="shared" si="395"/>
        <v>0</v>
      </c>
      <c r="CM148" s="97">
        <f t="shared" si="395"/>
        <v>0</v>
      </c>
      <c r="CN148" s="97">
        <f t="shared" si="395"/>
        <v>0</v>
      </c>
      <c r="CO148" s="97">
        <f t="shared" si="395"/>
        <v>0</v>
      </c>
      <c r="CP148" s="97">
        <f t="shared" si="395"/>
        <v>0</v>
      </c>
      <c r="CQ148" s="97">
        <f t="shared" si="395"/>
        <v>850000</v>
      </c>
      <c r="CR148" s="97">
        <f t="shared" si="395"/>
        <v>168000</v>
      </c>
      <c r="CS148" s="97"/>
      <c r="CT148" s="95"/>
      <c r="CU148" s="95"/>
      <c r="CV148" s="95"/>
      <c r="CW148" s="95"/>
      <c r="CX148" s="95"/>
      <c r="CY148" s="95"/>
      <c r="CZ148" s="95"/>
      <c r="DA148" s="95"/>
      <c r="DB148" s="95"/>
      <c r="DC148" s="95"/>
      <c r="DD148" s="95"/>
      <c r="DE148" s="95"/>
      <c r="DF148" s="95"/>
      <c r="DG148" s="95"/>
      <c r="DH148" s="95"/>
      <c r="DI148" s="95"/>
      <c r="DJ148" s="95"/>
      <c r="DK148" s="95"/>
      <c r="DL148" s="95"/>
      <c r="DM148" s="95"/>
      <c r="DN148" s="95"/>
      <c r="DO148" s="95"/>
      <c r="DP148" s="95"/>
      <c r="DQ148" s="95"/>
      <c r="DR148" s="95"/>
      <c r="DS148" s="95"/>
      <c r="DT148" s="95"/>
      <c r="DU148" s="95"/>
      <c r="DV148" s="95"/>
      <c r="DW148" s="95"/>
      <c r="DX148" s="95"/>
      <c r="DY148" s="95"/>
      <c r="DZ148" s="95"/>
      <c r="EA148" s="95"/>
      <c r="EB148" s="95"/>
      <c r="EC148" s="95"/>
      <c r="ED148" s="95"/>
      <c r="EE148" s="95"/>
      <c r="EF148" s="95"/>
      <c r="EG148" s="95"/>
      <c r="EH148" s="95"/>
      <c r="EI148" s="95"/>
      <c r="EJ148" s="95"/>
      <c r="EK148" s="95"/>
      <c r="EL148" s="95"/>
      <c r="EM148" s="95"/>
      <c r="EN148" s="95"/>
      <c r="EO148" s="95"/>
      <c r="EP148" s="95"/>
      <c r="EQ148" s="95"/>
      <c r="ER148" s="95"/>
      <c r="ES148" s="95"/>
      <c r="ET148" s="95"/>
      <c r="EU148" s="95"/>
      <c r="EV148" s="95"/>
      <c r="EW148" s="95"/>
      <c r="EX148" s="95"/>
      <c r="EY148" s="95"/>
      <c r="EZ148" s="95"/>
      <c r="FA148" s="95"/>
      <c r="FB148" s="95"/>
      <c r="FC148" s="95"/>
      <c r="FD148" s="95"/>
      <c r="FE148" s="95"/>
      <c r="FF148" s="95"/>
      <c r="FG148" s="95"/>
      <c r="FH148" s="95"/>
    </row>
    <row r="149" spans="1:164" s="142" customFormat="1" hidden="1" x14ac:dyDescent="0.85">
      <c r="A149" s="50" t="s">
        <v>208</v>
      </c>
      <c r="B149" s="55"/>
      <c r="C149" s="166"/>
      <c r="D149" s="56"/>
      <c r="E149" s="56"/>
      <c r="F149" s="56"/>
      <c r="G149" s="56"/>
      <c r="H149" s="55">
        <f t="shared" si="389"/>
        <v>0</v>
      </c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55"/>
      <c r="AK149" s="55"/>
      <c r="AL149" s="55"/>
      <c r="AM149" s="55"/>
      <c r="AN149" s="55"/>
      <c r="AO149" s="55"/>
      <c r="AP149" s="55"/>
      <c r="AQ149" s="55"/>
      <c r="AR149" s="55"/>
      <c r="AS149" s="55"/>
      <c r="AT149" s="55"/>
      <c r="AU149" s="55"/>
      <c r="AV149" s="55"/>
      <c r="AW149" s="55"/>
      <c r="AX149" s="55"/>
      <c r="AY149" s="55"/>
      <c r="AZ149" s="55"/>
      <c r="BA149" s="55"/>
      <c r="BB149" s="55"/>
      <c r="BC149" s="55"/>
      <c r="BD149" s="55"/>
      <c r="BE149" s="55"/>
      <c r="BF149" s="55"/>
      <c r="BG149" s="55"/>
      <c r="BH149" s="55"/>
      <c r="BI149" s="55"/>
      <c r="BJ149" s="55"/>
      <c r="BK149" s="55"/>
      <c r="BL149" s="55"/>
      <c r="BM149" s="55"/>
      <c r="BN149" s="55"/>
      <c r="BO149" s="55"/>
      <c r="BP149" s="55"/>
      <c r="BQ149" s="55"/>
      <c r="BR149" s="55"/>
      <c r="BS149" s="55"/>
      <c r="BT149" s="55"/>
      <c r="BU149" s="55"/>
      <c r="BV149" s="55"/>
      <c r="BW149" s="55"/>
      <c r="BX149" s="55"/>
      <c r="BY149" s="55"/>
      <c r="BZ149" s="55"/>
      <c r="CA149" s="55"/>
      <c r="CB149" s="55"/>
      <c r="CC149" s="55"/>
      <c r="CD149" s="55"/>
      <c r="CE149" s="55"/>
      <c r="CF149" s="55"/>
      <c r="CG149" s="55"/>
      <c r="CH149" s="55"/>
      <c r="CI149" s="55"/>
      <c r="CJ149" s="55"/>
      <c r="CK149" s="55"/>
      <c r="CL149" s="55"/>
      <c r="CM149" s="55"/>
      <c r="CN149" s="55"/>
      <c r="CO149" s="55"/>
      <c r="CP149" s="55"/>
      <c r="CQ149" s="55"/>
      <c r="CR149" s="55"/>
      <c r="CS149" s="55"/>
      <c r="CT149" s="50"/>
      <c r="CU149" s="50"/>
      <c r="CV149" s="50"/>
      <c r="CW149" s="50"/>
      <c r="CX149" s="50"/>
      <c r="CY149" s="50"/>
      <c r="CZ149" s="50"/>
      <c r="DA149" s="50"/>
      <c r="DB149" s="50"/>
      <c r="DC149" s="50"/>
      <c r="DD149" s="50"/>
      <c r="DE149" s="50"/>
      <c r="DF149" s="50"/>
      <c r="DG149" s="50"/>
      <c r="DH149" s="50"/>
      <c r="DI149" s="50"/>
      <c r="DJ149" s="50"/>
      <c r="DK149" s="50"/>
      <c r="DL149" s="50"/>
      <c r="DM149" s="50"/>
      <c r="DN149" s="50"/>
      <c r="DO149" s="50"/>
      <c r="DP149" s="50"/>
      <c r="DQ149" s="50"/>
      <c r="DR149" s="50"/>
      <c r="DS149" s="50"/>
      <c r="DT149" s="50"/>
      <c r="DU149" s="50"/>
      <c r="DV149" s="50"/>
      <c r="DW149" s="50"/>
      <c r="DX149" s="50"/>
      <c r="DY149" s="50"/>
      <c r="DZ149" s="50"/>
      <c r="EA149" s="50"/>
      <c r="EB149" s="50"/>
      <c r="EC149" s="50"/>
      <c r="ED149" s="50"/>
      <c r="EE149" s="50"/>
      <c r="EF149" s="50"/>
      <c r="EG149" s="50"/>
      <c r="EH149" s="50"/>
      <c r="EI149" s="50"/>
      <c r="EJ149" s="50"/>
      <c r="EK149" s="50"/>
      <c r="EL149" s="50"/>
      <c r="EM149" s="50"/>
      <c r="EN149" s="50"/>
      <c r="EO149" s="50"/>
      <c r="EP149" s="50"/>
      <c r="EQ149" s="50"/>
      <c r="ER149" s="50"/>
      <c r="ES149" s="50"/>
      <c r="ET149" s="50"/>
      <c r="EU149" s="50"/>
      <c r="EV149" s="50"/>
      <c r="EW149" s="50"/>
      <c r="EX149" s="50"/>
      <c r="EY149" s="50"/>
      <c r="EZ149" s="50"/>
      <c r="FA149" s="50"/>
      <c r="FB149" s="50"/>
      <c r="FC149" s="50"/>
      <c r="FD149" s="50"/>
      <c r="FE149" s="50"/>
      <c r="FF149" s="50"/>
      <c r="FG149" s="50"/>
      <c r="FH149" s="50"/>
    </row>
    <row r="150" spans="1:164" s="142" customFormat="1" x14ac:dyDescent="0.85">
      <c r="A150" s="95" t="s">
        <v>209</v>
      </c>
      <c r="B150" s="162"/>
      <c r="C150" s="163"/>
      <c r="D150" s="164"/>
      <c r="E150" s="164"/>
      <c r="F150" s="164"/>
      <c r="G150" s="164"/>
      <c r="H150" s="97">
        <f>SUM(H144:H149)</f>
        <v>1989500</v>
      </c>
      <c r="I150" s="97">
        <f t="shared" ref="I150:BT150" si="396">SUM(I144:I149)</f>
        <v>25000</v>
      </c>
      <c r="J150" s="97">
        <f t="shared" si="396"/>
        <v>300</v>
      </c>
      <c r="K150" s="97">
        <f t="shared" si="396"/>
        <v>18000</v>
      </c>
      <c r="L150" s="97">
        <f t="shared" si="396"/>
        <v>0</v>
      </c>
      <c r="M150" s="97">
        <f t="shared" si="396"/>
        <v>0</v>
      </c>
      <c r="N150" s="97">
        <f t="shared" si="396"/>
        <v>1500</v>
      </c>
      <c r="O150" s="97">
        <f t="shared" si="396"/>
        <v>15300</v>
      </c>
      <c r="P150" s="97">
        <f t="shared" si="396"/>
        <v>6300</v>
      </c>
      <c r="Q150" s="97">
        <f t="shared" si="396"/>
        <v>3800</v>
      </c>
      <c r="R150" s="97">
        <f t="shared" si="396"/>
        <v>9500</v>
      </c>
      <c r="S150" s="97">
        <f t="shared" si="396"/>
        <v>34200</v>
      </c>
      <c r="T150" s="97">
        <f t="shared" si="396"/>
        <v>4000</v>
      </c>
      <c r="U150" s="97">
        <f t="shared" si="396"/>
        <v>8300</v>
      </c>
      <c r="V150" s="97">
        <f t="shared" si="396"/>
        <v>10500</v>
      </c>
      <c r="W150" s="97">
        <f t="shared" si="396"/>
        <v>1500</v>
      </c>
      <c r="X150" s="97">
        <f t="shared" si="396"/>
        <v>4000</v>
      </c>
      <c r="Y150" s="97">
        <f t="shared" si="396"/>
        <v>9800</v>
      </c>
      <c r="Z150" s="97">
        <f t="shared" si="396"/>
        <v>3500</v>
      </c>
      <c r="AA150" s="97">
        <f t="shared" si="396"/>
        <v>0</v>
      </c>
      <c r="AB150" s="97">
        <f t="shared" si="396"/>
        <v>20500</v>
      </c>
      <c r="AC150" s="97">
        <f t="shared" si="396"/>
        <v>15000</v>
      </c>
      <c r="AD150" s="97">
        <f t="shared" si="396"/>
        <v>11500</v>
      </c>
      <c r="AE150" s="97">
        <f t="shared" si="396"/>
        <v>35000</v>
      </c>
      <c r="AF150" s="97">
        <f t="shared" si="396"/>
        <v>14000</v>
      </c>
      <c r="AG150" s="97">
        <f t="shared" si="396"/>
        <v>8000</v>
      </c>
      <c r="AH150" s="97">
        <f t="shared" si="396"/>
        <v>12000</v>
      </c>
      <c r="AI150" s="97">
        <f t="shared" si="396"/>
        <v>14000</v>
      </c>
      <c r="AJ150" s="97">
        <f t="shared" si="396"/>
        <v>12000</v>
      </c>
      <c r="AK150" s="97">
        <f t="shared" si="396"/>
        <v>11000</v>
      </c>
      <c r="AL150" s="97">
        <f t="shared" si="396"/>
        <v>4000</v>
      </c>
      <c r="AM150" s="97">
        <f t="shared" si="396"/>
        <v>12000</v>
      </c>
      <c r="AN150" s="97">
        <f t="shared" si="396"/>
        <v>12000</v>
      </c>
      <c r="AO150" s="97">
        <f t="shared" si="396"/>
        <v>12000</v>
      </c>
      <c r="AP150" s="97">
        <f t="shared" si="396"/>
        <v>9500</v>
      </c>
      <c r="AQ150" s="97">
        <f t="shared" si="396"/>
        <v>9300</v>
      </c>
      <c r="AR150" s="97">
        <f t="shared" si="396"/>
        <v>9300</v>
      </c>
      <c r="AS150" s="97">
        <f t="shared" si="396"/>
        <v>12000</v>
      </c>
      <c r="AT150" s="97">
        <f t="shared" si="396"/>
        <v>9300</v>
      </c>
      <c r="AU150" s="97">
        <f t="shared" si="396"/>
        <v>9300</v>
      </c>
      <c r="AV150" s="97">
        <f t="shared" si="396"/>
        <v>9500</v>
      </c>
      <c r="AW150" s="97">
        <f t="shared" si="396"/>
        <v>9500</v>
      </c>
      <c r="AX150" s="97">
        <f t="shared" si="396"/>
        <v>12000</v>
      </c>
      <c r="AY150" s="97">
        <f t="shared" si="396"/>
        <v>2000</v>
      </c>
      <c r="AZ150" s="97">
        <f t="shared" si="396"/>
        <v>12000</v>
      </c>
      <c r="BA150" s="97">
        <f t="shared" si="396"/>
        <v>14000</v>
      </c>
      <c r="BB150" s="97">
        <f t="shared" si="396"/>
        <v>12000</v>
      </c>
      <c r="BC150" s="97">
        <f t="shared" si="396"/>
        <v>5500</v>
      </c>
      <c r="BD150" s="97">
        <f t="shared" si="396"/>
        <v>9300</v>
      </c>
      <c r="BE150" s="97">
        <f t="shared" si="396"/>
        <v>12000</v>
      </c>
      <c r="BF150" s="97">
        <f t="shared" si="396"/>
        <v>9300</v>
      </c>
      <c r="BG150" s="97">
        <f t="shared" si="396"/>
        <v>9300</v>
      </c>
      <c r="BH150" s="97">
        <f t="shared" si="396"/>
        <v>43500</v>
      </c>
      <c r="BI150" s="97">
        <f t="shared" si="396"/>
        <v>12000</v>
      </c>
      <c r="BJ150" s="97">
        <f t="shared" si="396"/>
        <v>9500</v>
      </c>
      <c r="BK150" s="97">
        <f t="shared" si="396"/>
        <v>35500</v>
      </c>
      <c r="BL150" s="97">
        <f t="shared" si="396"/>
        <v>8000</v>
      </c>
      <c r="BM150" s="97">
        <f t="shared" si="396"/>
        <v>9300</v>
      </c>
      <c r="BN150" s="97">
        <f t="shared" si="396"/>
        <v>17300</v>
      </c>
      <c r="BO150" s="97">
        <f t="shared" si="396"/>
        <v>9300</v>
      </c>
      <c r="BP150" s="97">
        <f t="shared" si="396"/>
        <v>8000</v>
      </c>
      <c r="BQ150" s="97">
        <f t="shared" si="396"/>
        <v>10500</v>
      </c>
      <c r="BR150" s="97">
        <f t="shared" si="396"/>
        <v>47700</v>
      </c>
      <c r="BS150" s="97">
        <f t="shared" si="396"/>
        <v>60800</v>
      </c>
      <c r="BT150" s="97">
        <f t="shared" si="396"/>
        <v>8500</v>
      </c>
      <c r="BU150" s="97">
        <f t="shared" ref="BU150:CR150" si="397">SUM(BU144:BU149)</f>
        <v>10800</v>
      </c>
      <c r="BV150" s="97">
        <f t="shared" si="397"/>
        <v>9500</v>
      </c>
      <c r="BW150" s="97">
        <f t="shared" si="397"/>
        <v>19500</v>
      </c>
      <c r="BX150" s="97">
        <f t="shared" si="397"/>
        <v>800</v>
      </c>
      <c r="BY150" s="97">
        <f t="shared" si="397"/>
        <v>0</v>
      </c>
      <c r="BZ150" s="97">
        <f t="shared" si="397"/>
        <v>14000</v>
      </c>
      <c r="CA150" s="97">
        <f t="shared" si="397"/>
        <v>8000</v>
      </c>
      <c r="CB150" s="97">
        <f t="shared" si="397"/>
        <v>9800</v>
      </c>
      <c r="CC150" s="97">
        <f t="shared" si="397"/>
        <v>11500</v>
      </c>
      <c r="CD150" s="97">
        <f t="shared" si="397"/>
        <v>15000</v>
      </c>
      <c r="CE150" s="97">
        <f t="shared" si="397"/>
        <v>6500</v>
      </c>
      <c r="CF150" s="97">
        <f t="shared" si="397"/>
        <v>800</v>
      </c>
      <c r="CG150" s="97">
        <f t="shared" si="397"/>
        <v>5000</v>
      </c>
      <c r="CH150" s="97">
        <f t="shared" si="397"/>
        <v>11300</v>
      </c>
      <c r="CI150" s="97">
        <f t="shared" si="397"/>
        <v>9500</v>
      </c>
      <c r="CJ150" s="97">
        <f t="shared" si="397"/>
        <v>15000</v>
      </c>
      <c r="CK150" s="97">
        <f t="shared" si="397"/>
        <v>2100</v>
      </c>
      <c r="CL150" s="97">
        <f t="shared" si="397"/>
        <v>2800</v>
      </c>
      <c r="CM150" s="97">
        <f t="shared" si="397"/>
        <v>2000</v>
      </c>
      <c r="CN150" s="97">
        <f t="shared" si="397"/>
        <v>1800</v>
      </c>
      <c r="CO150" s="97">
        <f t="shared" si="397"/>
        <v>10800</v>
      </c>
      <c r="CP150" s="97">
        <f t="shared" si="397"/>
        <v>1500</v>
      </c>
      <c r="CQ150" s="97">
        <f t="shared" si="397"/>
        <v>850000</v>
      </c>
      <c r="CR150" s="97">
        <f t="shared" si="397"/>
        <v>168000</v>
      </c>
      <c r="CS150" s="97"/>
      <c r="CT150" s="95"/>
      <c r="CU150" s="95"/>
      <c r="CV150" s="95"/>
      <c r="CW150" s="95"/>
      <c r="CX150" s="95"/>
      <c r="CY150" s="95"/>
      <c r="CZ150" s="95"/>
      <c r="DA150" s="95"/>
      <c r="DB150" s="95"/>
      <c r="DC150" s="95"/>
      <c r="DD150" s="95"/>
      <c r="DE150" s="95"/>
      <c r="DF150" s="95"/>
      <c r="DG150" s="95"/>
      <c r="DH150" s="95"/>
      <c r="DI150" s="95"/>
      <c r="DJ150" s="95"/>
      <c r="DK150" s="95"/>
      <c r="DL150" s="95"/>
      <c r="DM150" s="95"/>
      <c r="DN150" s="95"/>
      <c r="DO150" s="95"/>
      <c r="DP150" s="95"/>
      <c r="DQ150" s="95"/>
      <c r="DR150" s="95"/>
      <c r="DS150" s="95"/>
      <c r="DT150" s="95"/>
      <c r="DU150" s="95"/>
      <c r="DV150" s="95"/>
      <c r="DW150" s="95"/>
      <c r="DX150" s="95"/>
      <c r="DY150" s="95"/>
      <c r="DZ150" s="95"/>
      <c r="EA150" s="95"/>
      <c r="EB150" s="95"/>
      <c r="EC150" s="95"/>
      <c r="ED150" s="95"/>
      <c r="EE150" s="95"/>
      <c r="EF150" s="95"/>
      <c r="EG150" s="95"/>
      <c r="EH150" s="95"/>
      <c r="EI150" s="95"/>
      <c r="EJ150" s="95"/>
      <c r="EK150" s="95"/>
      <c r="EL150" s="95"/>
      <c r="EM150" s="95"/>
      <c r="EN150" s="95"/>
      <c r="EO150" s="95"/>
      <c r="EP150" s="95"/>
      <c r="EQ150" s="95"/>
      <c r="ER150" s="95"/>
      <c r="ES150" s="95"/>
      <c r="ET150" s="95"/>
      <c r="EU150" s="95"/>
      <c r="EV150" s="95"/>
      <c r="EW150" s="95"/>
      <c r="EX150" s="95"/>
      <c r="EY150" s="95"/>
      <c r="EZ150" s="95"/>
      <c r="FA150" s="95"/>
      <c r="FB150" s="95"/>
      <c r="FC150" s="95"/>
      <c r="FD150" s="95"/>
      <c r="FE150" s="95"/>
      <c r="FF150" s="95"/>
      <c r="FG150" s="95"/>
      <c r="FH150" s="95"/>
    </row>
    <row r="151" spans="1:164" s="142" customFormat="1" x14ac:dyDescent="0.85">
      <c r="A151" s="167"/>
      <c r="B151" s="168"/>
      <c r="C151" s="169"/>
      <c r="D151" s="170"/>
      <c r="E151" s="170"/>
      <c r="F151" s="170"/>
      <c r="G151" s="170"/>
      <c r="H151" s="171"/>
      <c r="I151" s="171"/>
      <c r="J151" s="171"/>
      <c r="K151" s="171"/>
      <c r="L151" s="171"/>
      <c r="M151" s="171"/>
      <c r="N151" s="171"/>
      <c r="O151" s="171"/>
      <c r="P151" s="171"/>
      <c r="Q151" s="171"/>
      <c r="R151" s="171"/>
      <c r="S151" s="171"/>
      <c r="T151" s="171"/>
      <c r="U151" s="171"/>
      <c r="V151" s="171"/>
      <c r="W151" s="171"/>
      <c r="X151" s="171"/>
      <c r="Y151" s="171"/>
      <c r="Z151" s="171"/>
      <c r="AA151" s="171"/>
      <c r="AB151" s="171"/>
      <c r="AC151" s="171"/>
      <c r="AD151" s="171"/>
      <c r="AE151" s="171"/>
      <c r="AF151" s="171"/>
      <c r="AG151" s="171"/>
      <c r="AH151" s="171"/>
      <c r="AI151" s="171"/>
      <c r="AJ151" s="171"/>
      <c r="AK151" s="171"/>
      <c r="AL151" s="171"/>
      <c r="AM151" s="171"/>
      <c r="AN151" s="171"/>
      <c r="AO151" s="171"/>
      <c r="AP151" s="171"/>
      <c r="AQ151" s="171"/>
      <c r="AR151" s="171"/>
      <c r="AS151" s="171"/>
      <c r="AT151" s="171"/>
      <c r="AU151" s="171"/>
      <c r="AV151" s="171"/>
      <c r="AW151" s="171"/>
      <c r="AX151" s="171"/>
      <c r="AY151" s="171"/>
      <c r="AZ151" s="171"/>
      <c r="BA151" s="171"/>
      <c r="BB151" s="171"/>
      <c r="BC151" s="171"/>
      <c r="BD151" s="171"/>
      <c r="BE151" s="171"/>
      <c r="BF151" s="171"/>
      <c r="BG151" s="171"/>
      <c r="BH151" s="171"/>
      <c r="BI151" s="171"/>
      <c r="BJ151" s="171"/>
      <c r="BK151" s="171"/>
      <c r="BL151" s="171"/>
      <c r="BM151" s="171"/>
      <c r="BN151" s="171"/>
      <c r="BO151" s="171"/>
      <c r="BP151" s="171"/>
      <c r="BQ151" s="171"/>
      <c r="BR151" s="171"/>
      <c r="BS151" s="171"/>
      <c r="BT151" s="171"/>
      <c r="BU151" s="171"/>
      <c r="BV151" s="171"/>
      <c r="BW151" s="171"/>
      <c r="BX151" s="171"/>
      <c r="BY151" s="171"/>
      <c r="BZ151" s="171"/>
      <c r="CA151" s="171"/>
      <c r="CB151" s="171"/>
      <c r="CC151" s="171"/>
      <c r="CD151" s="171"/>
      <c r="CE151" s="171"/>
      <c r="CF151" s="171"/>
      <c r="CG151" s="171"/>
      <c r="CH151" s="171"/>
      <c r="CI151" s="171"/>
      <c r="CJ151" s="171"/>
      <c r="CK151" s="171"/>
      <c r="CL151" s="171"/>
      <c r="CM151" s="171"/>
      <c r="CN151" s="171"/>
      <c r="CO151" s="171"/>
      <c r="CP151" s="171"/>
      <c r="CQ151" s="171"/>
      <c r="CR151" s="171"/>
      <c r="CS151" s="171"/>
      <c r="CT151" s="167"/>
      <c r="CU151" s="167"/>
      <c r="CV151" s="167"/>
      <c r="CW151" s="167"/>
      <c r="CX151" s="167"/>
      <c r="CY151" s="167"/>
      <c r="CZ151" s="167"/>
      <c r="DA151" s="167"/>
      <c r="DB151" s="167"/>
      <c r="DC151" s="167"/>
      <c r="DD151" s="167"/>
      <c r="DE151" s="167"/>
      <c r="DF151" s="167"/>
      <c r="DG151" s="167"/>
      <c r="DH151" s="167"/>
      <c r="DI151" s="167"/>
      <c r="DJ151" s="167"/>
      <c r="DK151" s="167"/>
      <c r="DL151" s="167"/>
      <c r="DM151" s="167"/>
      <c r="DN151" s="167"/>
      <c r="DO151" s="167"/>
      <c r="DP151" s="167"/>
      <c r="DQ151" s="167"/>
      <c r="DR151" s="167"/>
      <c r="DS151" s="167"/>
      <c r="DT151" s="167"/>
      <c r="DU151" s="167"/>
      <c r="DV151" s="167"/>
      <c r="DW151" s="167"/>
      <c r="DX151" s="167"/>
      <c r="DY151" s="167"/>
      <c r="DZ151" s="167"/>
      <c r="EA151" s="167"/>
      <c r="EB151" s="167"/>
      <c r="EC151" s="167"/>
      <c r="ED151" s="167"/>
      <c r="EE151" s="167"/>
      <c r="EF151" s="167"/>
      <c r="EG151" s="167"/>
      <c r="EH151" s="167"/>
      <c r="EI151" s="167"/>
      <c r="EJ151" s="167"/>
      <c r="EK151" s="167"/>
      <c r="EL151" s="167"/>
      <c r="EM151" s="167"/>
      <c r="EN151" s="167"/>
      <c r="EO151" s="167"/>
      <c r="EP151" s="167"/>
      <c r="EQ151" s="167"/>
      <c r="ER151" s="167"/>
      <c r="ES151" s="167"/>
      <c r="ET151" s="167"/>
      <c r="EU151" s="167"/>
      <c r="EV151" s="167"/>
      <c r="EW151" s="167"/>
      <c r="EX151" s="167"/>
      <c r="EY151" s="167"/>
      <c r="EZ151" s="167"/>
      <c r="FA151" s="167"/>
      <c r="FB151" s="167"/>
      <c r="FC151" s="167"/>
      <c r="FD151" s="167"/>
      <c r="FE151" s="167"/>
      <c r="FF151" s="167"/>
      <c r="FG151" s="167"/>
      <c r="FH151" s="167"/>
    </row>
    <row r="152" spans="1:164" x14ac:dyDescent="0.85">
      <c r="D152" s="54" t="s">
        <v>216</v>
      </c>
    </row>
    <row r="153" spans="1:164" s="172" customFormat="1" x14ac:dyDescent="0.55000000000000004">
      <c r="C153" s="173"/>
      <c r="D153" s="315" t="s">
        <v>283</v>
      </c>
      <c r="E153" s="316"/>
      <c r="F153" s="317"/>
      <c r="G153" s="174" t="s">
        <v>211</v>
      </c>
      <c r="H153" s="175">
        <v>18700</v>
      </c>
      <c r="I153" s="176">
        <v>1000</v>
      </c>
      <c r="J153" s="175">
        <v>0</v>
      </c>
      <c r="K153" s="176">
        <v>500</v>
      </c>
      <c r="L153" s="175">
        <v>0</v>
      </c>
      <c r="M153" s="175">
        <v>0</v>
      </c>
      <c r="N153" s="176">
        <v>300</v>
      </c>
      <c r="O153" s="176">
        <v>500</v>
      </c>
      <c r="P153" s="176">
        <v>300</v>
      </c>
      <c r="Q153" s="176">
        <v>300</v>
      </c>
      <c r="R153" s="176">
        <v>300</v>
      </c>
      <c r="S153" s="176">
        <v>1000</v>
      </c>
      <c r="T153" s="175">
        <v>0</v>
      </c>
      <c r="U153" s="176">
        <v>600</v>
      </c>
      <c r="V153" s="177">
        <v>700</v>
      </c>
      <c r="W153" s="175">
        <v>0</v>
      </c>
      <c r="X153" s="176">
        <v>500</v>
      </c>
      <c r="Y153" s="176">
        <v>300</v>
      </c>
      <c r="Z153" s="175">
        <v>0</v>
      </c>
      <c r="AA153" s="175">
        <v>0</v>
      </c>
      <c r="AB153" s="176">
        <v>300</v>
      </c>
      <c r="AC153" s="175">
        <v>0</v>
      </c>
      <c r="AD153" s="175">
        <v>0</v>
      </c>
      <c r="AE153" s="175">
        <v>0</v>
      </c>
      <c r="AF153" s="175">
        <v>0</v>
      </c>
      <c r="AG153" s="175">
        <v>0</v>
      </c>
      <c r="AH153" s="175">
        <v>0</v>
      </c>
      <c r="AI153" s="175">
        <v>0</v>
      </c>
      <c r="AJ153" s="175">
        <v>0</v>
      </c>
      <c r="AK153" s="175">
        <v>0</v>
      </c>
      <c r="AL153" s="175">
        <v>0</v>
      </c>
      <c r="AM153" s="175">
        <v>0</v>
      </c>
      <c r="AN153" s="175">
        <v>0</v>
      </c>
      <c r="AO153" s="175">
        <v>0</v>
      </c>
      <c r="AP153" s="175">
        <v>0</v>
      </c>
      <c r="AQ153" s="175">
        <v>0</v>
      </c>
      <c r="AR153" s="175">
        <v>0</v>
      </c>
      <c r="AS153" s="175">
        <v>0</v>
      </c>
      <c r="AT153" s="175">
        <v>0</v>
      </c>
      <c r="AU153" s="175">
        <v>0</v>
      </c>
      <c r="AV153" s="175">
        <v>0</v>
      </c>
      <c r="AW153" s="175">
        <v>0</v>
      </c>
      <c r="AX153" s="175">
        <v>0</v>
      </c>
      <c r="AY153" s="175">
        <v>0</v>
      </c>
      <c r="AZ153" s="175">
        <v>0</v>
      </c>
      <c r="BA153" s="175">
        <v>0</v>
      </c>
      <c r="BB153" s="175">
        <v>0</v>
      </c>
      <c r="BC153" s="175">
        <v>0</v>
      </c>
      <c r="BD153" s="175">
        <v>0</v>
      </c>
      <c r="BE153" s="175">
        <v>0</v>
      </c>
      <c r="BF153" s="175">
        <v>0</v>
      </c>
      <c r="BG153" s="175">
        <v>0</v>
      </c>
      <c r="BH153" s="175">
        <v>0</v>
      </c>
      <c r="BI153" s="175">
        <v>0</v>
      </c>
      <c r="BJ153" s="175">
        <v>0</v>
      </c>
      <c r="BK153" s="175">
        <v>0</v>
      </c>
      <c r="BL153" s="175">
        <v>0</v>
      </c>
      <c r="BM153" s="175">
        <v>0</v>
      </c>
      <c r="BN153" s="175">
        <v>0</v>
      </c>
      <c r="BO153" s="175">
        <v>0</v>
      </c>
      <c r="BP153" s="175">
        <v>0</v>
      </c>
      <c r="BQ153" s="175">
        <v>0</v>
      </c>
      <c r="BR153" s="176">
        <v>1000</v>
      </c>
      <c r="BS153" s="175">
        <v>0</v>
      </c>
      <c r="BT153" s="177">
        <v>700</v>
      </c>
      <c r="BU153" s="176">
        <v>300</v>
      </c>
      <c r="BV153" s="175">
        <v>0</v>
      </c>
      <c r="BW153" s="176">
        <v>800</v>
      </c>
      <c r="BX153" s="176">
        <v>500</v>
      </c>
      <c r="BY153" s="175">
        <v>0</v>
      </c>
      <c r="BZ153" s="177">
        <v>500</v>
      </c>
      <c r="CA153" s="177">
        <v>1500</v>
      </c>
      <c r="CB153" s="177">
        <v>500</v>
      </c>
      <c r="CC153" s="177">
        <v>500</v>
      </c>
      <c r="CD153" s="177">
        <v>700</v>
      </c>
      <c r="CE153" s="177">
        <v>200</v>
      </c>
      <c r="CF153" s="177">
        <v>500</v>
      </c>
      <c r="CG153" s="175">
        <v>0</v>
      </c>
      <c r="CH153" s="177">
        <v>500</v>
      </c>
      <c r="CI153" s="177">
        <v>300</v>
      </c>
      <c r="CJ153" s="177">
        <v>700</v>
      </c>
      <c r="CK153" s="176">
        <v>400</v>
      </c>
      <c r="CL153" s="177">
        <v>500</v>
      </c>
      <c r="CM153" s="177">
        <v>500</v>
      </c>
      <c r="CN153" s="177">
        <v>500</v>
      </c>
      <c r="CO153" s="177">
        <v>500</v>
      </c>
      <c r="CP153" s="177">
        <v>500</v>
      </c>
      <c r="CQ153" s="175">
        <v>0</v>
      </c>
      <c r="CR153" s="175">
        <v>0</v>
      </c>
      <c r="CS153" s="175"/>
      <c r="CT153" s="175">
        <v>0</v>
      </c>
      <c r="CU153" s="175">
        <v>0</v>
      </c>
      <c r="CV153" s="175">
        <v>0</v>
      </c>
      <c r="CW153" s="175">
        <v>0</v>
      </c>
      <c r="CX153" s="175">
        <v>0</v>
      </c>
      <c r="CY153" s="175">
        <v>0</v>
      </c>
      <c r="CZ153" s="175">
        <v>0</v>
      </c>
      <c r="DA153" s="175">
        <v>0</v>
      </c>
      <c r="DB153" s="175">
        <v>0</v>
      </c>
      <c r="DC153" s="175">
        <v>0</v>
      </c>
      <c r="DD153" s="175">
        <v>0</v>
      </c>
      <c r="DE153" s="175">
        <v>0</v>
      </c>
      <c r="DF153" s="175">
        <v>0</v>
      </c>
      <c r="DG153" s="175">
        <v>0</v>
      </c>
      <c r="DH153" s="175">
        <v>0</v>
      </c>
      <c r="DI153" s="175">
        <v>0</v>
      </c>
      <c r="DJ153" s="175">
        <v>0</v>
      </c>
      <c r="DK153" s="175">
        <v>0</v>
      </c>
      <c r="DL153" s="175">
        <v>0</v>
      </c>
      <c r="DM153" s="175">
        <v>0</v>
      </c>
      <c r="DN153" s="175">
        <v>0</v>
      </c>
      <c r="DO153" s="175">
        <v>0</v>
      </c>
      <c r="DP153" s="175">
        <v>0</v>
      </c>
      <c r="DQ153" s="175">
        <v>0</v>
      </c>
      <c r="DR153" s="175">
        <v>0</v>
      </c>
      <c r="DS153" s="175">
        <v>0</v>
      </c>
      <c r="DT153" s="175">
        <v>0</v>
      </c>
      <c r="DU153" s="175">
        <v>0</v>
      </c>
      <c r="DV153" s="175">
        <v>0</v>
      </c>
      <c r="DW153" s="175">
        <v>0</v>
      </c>
      <c r="DX153" s="175">
        <v>0</v>
      </c>
      <c r="DY153" s="175">
        <v>0</v>
      </c>
      <c r="DZ153" s="175">
        <v>0</v>
      </c>
      <c r="EA153" s="175">
        <v>0</v>
      </c>
      <c r="EB153" s="175">
        <v>0</v>
      </c>
      <c r="EC153" s="175">
        <v>0</v>
      </c>
      <c r="ED153" s="175">
        <v>0</v>
      </c>
      <c r="EE153" s="175">
        <v>0</v>
      </c>
      <c r="EF153" s="175">
        <v>0</v>
      </c>
      <c r="EG153" s="175">
        <v>0</v>
      </c>
      <c r="EH153" s="175">
        <v>0</v>
      </c>
      <c r="EI153" s="175">
        <v>0</v>
      </c>
      <c r="EJ153" s="175">
        <v>0</v>
      </c>
      <c r="EK153" s="175">
        <v>0</v>
      </c>
      <c r="EL153" s="175">
        <v>0</v>
      </c>
      <c r="EM153" s="175">
        <v>0</v>
      </c>
      <c r="EN153" s="175">
        <v>0</v>
      </c>
      <c r="EO153" s="175">
        <v>0</v>
      </c>
      <c r="EP153" s="175">
        <v>0</v>
      </c>
      <c r="EQ153" s="175">
        <v>0</v>
      </c>
      <c r="ER153" s="175">
        <v>0</v>
      </c>
      <c r="ES153" s="175">
        <v>0</v>
      </c>
      <c r="ET153" s="175">
        <v>0</v>
      </c>
      <c r="EU153" s="175">
        <v>0</v>
      </c>
      <c r="EV153" s="175">
        <v>0</v>
      </c>
      <c r="EW153" s="175">
        <v>0</v>
      </c>
      <c r="EX153" s="175">
        <v>0</v>
      </c>
      <c r="EY153" s="175">
        <v>0</v>
      </c>
      <c r="EZ153" s="175">
        <v>0</v>
      </c>
      <c r="FA153" s="175">
        <v>0</v>
      </c>
      <c r="FB153" s="175">
        <v>0</v>
      </c>
      <c r="FC153" s="175">
        <v>0</v>
      </c>
      <c r="FD153" s="175">
        <v>0</v>
      </c>
      <c r="FE153" s="175">
        <v>0</v>
      </c>
      <c r="FF153" s="175">
        <v>0</v>
      </c>
      <c r="FG153" s="175">
        <v>0</v>
      </c>
      <c r="FH153" s="175">
        <v>0</v>
      </c>
    </row>
    <row r="154" spans="1:164" s="172" customFormat="1" x14ac:dyDescent="0.55000000000000004">
      <c r="C154" s="178"/>
      <c r="D154" s="318"/>
      <c r="E154" s="319"/>
      <c r="F154" s="320"/>
      <c r="G154" s="179" t="s">
        <v>212</v>
      </c>
      <c r="H154" s="175">
        <v>17400</v>
      </c>
      <c r="I154" s="176">
        <v>1000</v>
      </c>
      <c r="J154" s="175">
        <v>0</v>
      </c>
      <c r="K154" s="176">
        <v>500</v>
      </c>
      <c r="L154" s="175">
        <v>0</v>
      </c>
      <c r="M154" s="175">
        <v>0</v>
      </c>
      <c r="N154" s="176">
        <v>400</v>
      </c>
      <c r="O154" s="176">
        <v>500</v>
      </c>
      <c r="P154" s="176">
        <v>400</v>
      </c>
      <c r="Q154" s="176">
        <v>400</v>
      </c>
      <c r="R154" s="176">
        <v>400</v>
      </c>
      <c r="S154" s="176">
        <v>1100</v>
      </c>
      <c r="T154" s="175">
        <v>0</v>
      </c>
      <c r="U154" s="176">
        <v>700</v>
      </c>
      <c r="V154" s="176">
        <v>800</v>
      </c>
      <c r="W154" s="175">
        <v>0</v>
      </c>
      <c r="X154" s="176">
        <v>500</v>
      </c>
      <c r="Y154" s="176">
        <v>400</v>
      </c>
      <c r="Z154" s="175">
        <v>0</v>
      </c>
      <c r="AA154" s="175">
        <v>0</v>
      </c>
      <c r="AB154" s="176">
        <v>400</v>
      </c>
      <c r="AC154" s="175">
        <v>0</v>
      </c>
      <c r="AD154" s="175">
        <v>0</v>
      </c>
      <c r="AE154" s="175">
        <v>0</v>
      </c>
      <c r="AF154" s="175">
        <v>0</v>
      </c>
      <c r="AG154" s="175">
        <v>0</v>
      </c>
      <c r="AH154" s="175">
        <v>0</v>
      </c>
      <c r="AI154" s="175">
        <v>0</v>
      </c>
      <c r="AJ154" s="175">
        <v>0</v>
      </c>
      <c r="AK154" s="175">
        <v>0</v>
      </c>
      <c r="AL154" s="175">
        <v>0</v>
      </c>
      <c r="AM154" s="175">
        <v>0</v>
      </c>
      <c r="AN154" s="175">
        <v>0</v>
      </c>
      <c r="AO154" s="175">
        <v>0</v>
      </c>
      <c r="AP154" s="175">
        <v>0</v>
      </c>
      <c r="AQ154" s="175">
        <v>0</v>
      </c>
      <c r="AR154" s="175">
        <v>0</v>
      </c>
      <c r="AS154" s="175">
        <v>0</v>
      </c>
      <c r="AT154" s="175">
        <v>0</v>
      </c>
      <c r="AU154" s="175">
        <v>0</v>
      </c>
      <c r="AV154" s="175">
        <v>0</v>
      </c>
      <c r="AW154" s="175">
        <v>0</v>
      </c>
      <c r="AX154" s="175">
        <v>0</v>
      </c>
      <c r="AY154" s="175">
        <v>0</v>
      </c>
      <c r="AZ154" s="175">
        <v>0</v>
      </c>
      <c r="BA154" s="175">
        <v>0</v>
      </c>
      <c r="BB154" s="175">
        <v>0</v>
      </c>
      <c r="BC154" s="175">
        <v>0</v>
      </c>
      <c r="BD154" s="175">
        <v>0</v>
      </c>
      <c r="BE154" s="175">
        <v>0</v>
      </c>
      <c r="BF154" s="175">
        <v>0</v>
      </c>
      <c r="BG154" s="175">
        <v>0</v>
      </c>
      <c r="BH154" s="175">
        <v>0</v>
      </c>
      <c r="BI154" s="175">
        <v>0</v>
      </c>
      <c r="BJ154" s="175">
        <v>0</v>
      </c>
      <c r="BK154" s="175">
        <v>0</v>
      </c>
      <c r="BL154" s="175">
        <v>0</v>
      </c>
      <c r="BM154" s="175">
        <v>0</v>
      </c>
      <c r="BN154" s="175">
        <v>0</v>
      </c>
      <c r="BO154" s="175">
        <v>0</v>
      </c>
      <c r="BP154" s="175">
        <v>0</v>
      </c>
      <c r="BQ154" s="175">
        <v>0</v>
      </c>
      <c r="BR154" s="176">
        <v>1100</v>
      </c>
      <c r="BS154" s="175">
        <v>0</v>
      </c>
      <c r="BT154" s="176">
        <v>800</v>
      </c>
      <c r="BU154" s="176">
        <v>400</v>
      </c>
      <c r="BV154" s="175">
        <v>0</v>
      </c>
      <c r="BW154" s="176">
        <v>900</v>
      </c>
      <c r="BX154" s="175">
        <v>0</v>
      </c>
      <c r="BY154" s="175">
        <v>0</v>
      </c>
      <c r="BZ154" s="176">
        <v>500</v>
      </c>
      <c r="CA154" s="177">
        <v>1500</v>
      </c>
      <c r="CB154" s="176">
        <v>500</v>
      </c>
      <c r="CC154" s="176">
        <v>500</v>
      </c>
      <c r="CD154" s="176">
        <v>800</v>
      </c>
      <c r="CE154" s="176">
        <v>300</v>
      </c>
      <c r="CF154" s="175">
        <v>0</v>
      </c>
      <c r="CG154" s="175">
        <v>0</v>
      </c>
      <c r="CH154" s="176">
        <v>500</v>
      </c>
      <c r="CI154" s="176">
        <v>400</v>
      </c>
      <c r="CJ154" s="176">
        <v>800</v>
      </c>
      <c r="CK154" s="176">
        <v>400</v>
      </c>
      <c r="CL154" s="175">
        <v>0</v>
      </c>
      <c r="CM154" s="176">
        <v>0</v>
      </c>
      <c r="CN154" s="176">
        <v>0</v>
      </c>
      <c r="CO154" s="176">
        <v>500</v>
      </c>
      <c r="CP154" s="176">
        <v>0</v>
      </c>
      <c r="CQ154" s="175">
        <v>0</v>
      </c>
      <c r="CR154" s="175">
        <v>0</v>
      </c>
      <c r="CS154" s="175"/>
      <c r="CT154" s="175">
        <v>0</v>
      </c>
      <c r="CU154" s="175">
        <v>0</v>
      </c>
      <c r="CV154" s="175">
        <v>0</v>
      </c>
      <c r="CW154" s="175">
        <v>0</v>
      </c>
      <c r="CX154" s="175">
        <v>0</v>
      </c>
      <c r="CY154" s="175">
        <v>0</v>
      </c>
      <c r="CZ154" s="175">
        <v>0</v>
      </c>
      <c r="DA154" s="175">
        <v>0</v>
      </c>
      <c r="DB154" s="175">
        <v>0</v>
      </c>
      <c r="DC154" s="175">
        <v>0</v>
      </c>
      <c r="DD154" s="175">
        <v>0</v>
      </c>
      <c r="DE154" s="175">
        <v>0</v>
      </c>
      <c r="DF154" s="175">
        <v>0</v>
      </c>
      <c r="DG154" s="175">
        <v>0</v>
      </c>
      <c r="DH154" s="175">
        <v>0</v>
      </c>
      <c r="DI154" s="175">
        <v>0</v>
      </c>
      <c r="DJ154" s="175">
        <v>0</v>
      </c>
      <c r="DK154" s="175">
        <v>0</v>
      </c>
      <c r="DL154" s="175">
        <v>0</v>
      </c>
      <c r="DM154" s="175">
        <v>0</v>
      </c>
      <c r="DN154" s="175">
        <v>0</v>
      </c>
      <c r="DO154" s="175">
        <v>0</v>
      </c>
      <c r="DP154" s="175">
        <v>0</v>
      </c>
      <c r="DQ154" s="175">
        <v>0</v>
      </c>
      <c r="DR154" s="175">
        <v>0</v>
      </c>
      <c r="DS154" s="175">
        <v>0</v>
      </c>
      <c r="DT154" s="175">
        <v>0</v>
      </c>
      <c r="DU154" s="175">
        <v>0</v>
      </c>
      <c r="DV154" s="175">
        <v>0</v>
      </c>
      <c r="DW154" s="175">
        <v>0</v>
      </c>
      <c r="DX154" s="175">
        <v>0</v>
      </c>
      <c r="DY154" s="175">
        <v>0</v>
      </c>
      <c r="DZ154" s="175">
        <v>0</v>
      </c>
      <c r="EA154" s="175">
        <v>0</v>
      </c>
      <c r="EB154" s="175">
        <v>0</v>
      </c>
      <c r="EC154" s="175">
        <v>0</v>
      </c>
      <c r="ED154" s="175">
        <v>0</v>
      </c>
      <c r="EE154" s="175">
        <v>0</v>
      </c>
      <c r="EF154" s="175">
        <v>0</v>
      </c>
      <c r="EG154" s="175">
        <v>0</v>
      </c>
      <c r="EH154" s="175">
        <v>0</v>
      </c>
      <c r="EI154" s="175">
        <v>0</v>
      </c>
      <c r="EJ154" s="175">
        <v>0</v>
      </c>
      <c r="EK154" s="175">
        <v>0</v>
      </c>
      <c r="EL154" s="175">
        <v>0</v>
      </c>
      <c r="EM154" s="175">
        <v>0</v>
      </c>
      <c r="EN154" s="175">
        <v>0</v>
      </c>
      <c r="EO154" s="175">
        <v>0</v>
      </c>
      <c r="EP154" s="175">
        <v>0</v>
      </c>
      <c r="EQ154" s="175">
        <v>0</v>
      </c>
      <c r="ER154" s="175">
        <v>0</v>
      </c>
      <c r="ES154" s="175">
        <v>0</v>
      </c>
      <c r="ET154" s="175">
        <v>0</v>
      </c>
      <c r="EU154" s="175">
        <v>0</v>
      </c>
      <c r="EV154" s="175">
        <v>0</v>
      </c>
      <c r="EW154" s="175">
        <v>0</v>
      </c>
      <c r="EX154" s="175">
        <v>0</v>
      </c>
      <c r="EY154" s="175">
        <v>0</v>
      </c>
      <c r="EZ154" s="175">
        <v>0</v>
      </c>
      <c r="FA154" s="175">
        <v>0</v>
      </c>
      <c r="FB154" s="175">
        <v>0</v>
      </c>
      <c r="FC154" s="175">
        <v>0</v>
      </c>
      <c r="FD154" s="175">
        <v>0</v>
      </c>
      <c r="FE154" s="175">
        <v>0</v>
      </c>
      <c r="FF154" s="175">
        <v>0</v>
      </c>
      <c r="FG154" s="175">
        <v>0</v>
      </c>
      <c r="FH154" s="175">
        <v>0</v>
      </c>
    </row>
    <row r="155" spans="1:164" s="172" customFormat="1" x14ac:dyDescent="0.55000000000000004">
      <c r="C155" s="178"/>
      <c r="D155" s="318"/>
      <c r="E155" s="319"/>
      <c r="F155" s="320"/>
      <c r="G155" s="180" t="s">
        <v>213</v>
      </c>
      <c r="H155" s="175">
        <v>16600</v>
      </c>
      <c r="I155" s="176">
        <v>1000</v>
      </c>
      <c r="J155" s="175">
        <v>0</v>
      </c>
      <c r="K155" s="176">
        <v>500</v>
      </c>
      <c r="L155" s="175">
        <v>0</v>
      </c>
      <c r="M155" s="175">
        <v>0</v>
      </c>
      <c r="N155" s="176">
        <v>400</v>
      </c>
      <c r="O155" s="176">
        <v>500</v>
      </c>
      <c r="P155" s="176">
        <v>400</v>
      </c>
      <c r="Q155" s="176">
        <v>400</v>
      </c>
      <c r="R155" s="176">
        <v>400</v>
      </c>
      <c r="S155" s="176">
        <v>1000</v>
      </c>
      <c r="T155" s="175">
        <v>0</v>
      </c>
      <c r="U155" s="176">
        <v>600</v>
      </c>
      <c r="V155" s="176">
        <v>700</v>
      </c>
      <c r="W155" s="175">
        <v>0</v>
      </c>
      <c r="X155" s="176">
        <v>500</v>
      </c>
      <c r="Y155" s="176">
        <v>400</v>
      </c>
      <c r="Z155" s="175">
        <v>0</v>
      </c>
      <c r="AA155" s="175">
        <v>0</v>
      </c>
      <c r="AB155" s="176">
        <v>400</v>
      </c>
      <c r="AC155" s="175">
        <v>0</v>
      </c>
      <c r="AD155" s="175">
        <v>0</v>
      </c>
      <c r="AE155" s="175">
        <v>0</v>
      </c>
      <c r="AF155" s="175">
        <v>0</v>
      </c>
      <c r="AG155" s="175">
        <v>0</v>
      </c>
      <c r="AH155" s="175">
        <v>0</v>
      </c>
      <c r="AI155" s="175">
        <v>0</v>
      </c>
      <c r="AJ155" s="175">
        <v>0</v>
      </c>
      <c r="AK155" s="175">
        <v>0</v>
      </c>
      <c r="AL155" s="175">
        <v>0</v>
      </c>
      <c r="AM155" s="175">
        <v>0</v>
      </c>
      <c r="AN155" s="175">
        <v>0</v>
      </c>
      <c r="AO155" s="175">
        <v>0</v>
      </c>
      <c r="AP155" s="175">
        <v>0</v>
      </c>
      <c r="AQ155" s="175">
        <v>0</v>
      </c>
      <c r="AR155" s="175">
        <v>0</v>
      </c>
      <c r="AS155" s="175">
        <v>0</v>
      </c>
      <c r="AT155" s="175">
        <v>0</v>
      </c>
      <c r="AU155" s="175">
        <v>0</v>
      </c>
      <c r="AV155" s="175">
        <v>0</v>
      </c>
      <c r="AW155" s="175">
        <v>0</v>
      </c>
      <c r="AX155" s="175">
        <v>0</v>
      </c>
      <c r="AY155" s="175">
        <v>0</v>
      </c>
      <c r="AZ155" s="175">
        <v>0</v>
      </c>
      <c r="BA155" s="175">
        <v>0</v>
      </c>
      <c r="BB155" s="175">
        <v>0</v>
      </c>
      <c r="BC155" s="175">
        <v>0</v>
      </c>
      <c r="BD155" s="175">
        <v>0</v>
      </c>
      <c r="BE155" s="175">
        <v>0</v>
      </c>
      <c r="BF155" s="175">
        <v>0</v>
      </c>
      <c r="BG155" s="175">
        <v>0</v>
      </c>
      <c r="BH155" s="175">
        <v>0</v>
      </c>
      <c r="BI155" s="175">
        <v>0</v>
      </c>
      <c r="BJ155" s="175">
        <v>0</v>
      </c>
      <c r="BK155" s="175">
        <v>0</v>
      </c>
      <c r="BL155" s="175">
        <v>0</v>
      </c>
      <c r="BM155" s="175">
        <v>0</v>
      </c>
      <c r="BN155" s="175">
        <v>0</v>
      </c>
      <c r="BO155" s="175">
        <v>0</v>
      </c>
      <c r="BP155" s="175">
        <v>0</v>
      </c>
      <c r="BQ155" s="175">
        <v>0</v>
      </c>
      <c r="BR155" s="176">
        <v>1000</v>
      </c>
      <c r="BS155" s="175">
        <v>0</v>
      </c>
      <c r="BT155" s="176">
        <v>700</v>
      </c>
      <c r="BU155" s="176">
        <v>400</v>
      </c>
      <c r="BV155" s="175">
        <v>0</v>
      </c>
      <c r="BW155" s="176">
        <v>900</v>
      </c>
      <c r="BX155" s="175">
        <v>0</v>
      </c>
      <c r="BY155" s="175">
        <v>0</v>
      </c>
      <c r="BZ155" s="176">
        <v>500</v>
      </c>
      <c r="CA155" s="177">
        <v>1500</v>
      </c>
      <c r="CB155" s="176">
        <v>500</v>
      </c>
      <c r="CC155" s="176">
        <v>500</v>
      </c>
      <c r="CD155" s="176">
        <v>700</v>
      </c>
      <c r="CE155" s="176">
        <v>200</v>
      </c>
      <c r="CF155" s="175">
        <v>0</v>
      </c>
      <c r="CG155" s="175">
        <v>0</v>
      </c>
      <c r="CH155" s="176">
        <v>500</v>
      </c>
      <c r="CI155" s="176">
        <v>400</v>
      </c>
      <c r="CJ155" s="176">
        <v>700</v>
      </c>
      <c r="CK155" s="176">
        <v>400</v>
      </c>
      <c r="CL155" s="175">
        <v>0</v>
      </c>
      <c r="CM155" s="175">
        <v>0</v>
      </c>
      <c r="CN155" s="175">
        <v>0</v>
      </c>
      <c r="CO155" s="176">
        <v>500</v>
      </c>
      <c r="CP155" s="175">
        <v>0</v>
      </c>
      <c r="CQ155" s="175">
        <v>0</v>
      </c>
      <c r="CR155" s="175">
        <v>0</v>
      </c>
      <c r="CS155" s="175"/>
      <c r="CT155" s="175">
        <v>0</v>
      </c>
      <c r="CU155" s="175">
        <v>0</v>
      </c>
      <c r="CV155" s="175">
        <v>0</v>
      </c>
      <c r="CW155" s="175">
        <v>0</v>
      </c>
      <c r="CX155" s="175">
        <v>0</v>
      </c>
      <c r="CY155" s="175">
        <v>0</v>
      </c>
      <c r="CZ155" s="175">
        <v>0</v>
      </c>
      <c r="DA155" s="175">
        <v>0</v>
      </c>
      <c r="DB155" s="175">
        <v>0</v>
      </c>
      <c r="DC155" s="175">
        <v>0</v>
      </c>
      <c r="DD155" s="175">
        <v>0</v>
      </c>
      <c r="DE155" s="175">
        <v>0</v>
      </c>
      <c r="DF155" s="175">
        <v>0</v>
      </c>
      <c r="DG155" s="175">
        <v>0</v>
      </c>
      <c r="DH155" s="175">
        <v>0</v>
      </c>
      <c r="DI155" s="175">
        <v>0</v>
      </c>
      <c r="DJ155" s="175">
        <v>0</v>
      </c>
      <c r="DK155" s="175">
        <v>0</v>
      </c>
      <c r="DL155" s="175">
        <v>0</v>
      </c>
      <c r="DM155" s="175">
        <v>0</v>
      </c>
      <c r="DN155" s="175">
        <v>0</v>
      </c>
      <c r="DO155" s="175">
        <v>0</v>
      </c>
      <c r="DP155" s="175">
        <v>0</v>
      </c>
      <c r="DQ155" s="175">
        <v>0</v>
      </c>
      <c r="DR155" s="175">
        <v>0</v>
      </c>
      <c r="DS155" s="175">
        <v>0</v>
      </c>
      <c r="DT155" s="175">
        <v>0</v>
      </c>
      <c r="DU155" s="175">
        <v>0</v>
      </c>
      <c r="DV155" s="175">
        <v>0</v>
      </c>
      <c r="DW155" s="175">
        <v>0</v>
      </c>
      <c r="DX155" s="175">
        <v>0</v>
      </c>
      <c r="DY155" s="175">
        <v>0</v>
      </c>
      <c r="DZ155" s="175">
        <v>0</v>
      </c>
      <c r="EA155" s="175">
        <v>0</v>
      </c>
      <c r="EB155" s="175">
        <v>0</v>
      </c>
      <c r="EC155" s="175">
        <v>0</v>
      </c>
      <c r="ED155" s="175">
        <v>0</v>
      </c>
      <c r="EE155" s="175">
        <v>0</v>
      </c>
      <c r="EF155" s="175">
        <v>0</v>
      </c>
      <c r="EG155" s="175">
        <v>0</v>
      </c>
      <c r="EH155" s="175">
        <v>0</v>
      </c>
      <c r="EI155" s="175">
        <v>0</v>
      </c>
      <c r="EJ155" s="175">
        <v>0</v>
      </c>
      <c r="EK155" s="175">
        <v>0</v>
      </c>
      <c r="EL155" s="175">
        <v>0</v>
      </c>
      <c r="EM155" s="175">
        <v>0</v>
      </c>
      <c r="EN155" s="175">
        <v>0</v>
      </c>
      <c r="EO155" s="175">
        <v>0</v>
      </c>
      <c r="EP155" s="175">
        <v>0</v>
      </c>
      <c r="EQ155" s="175">
        <v>0</v>
      </c>
      <c r="ER155" s="175">
        <v>0</v>
      </c>
      <c r="ES155" s="175">
        <v>0</v>
      </c>
      <c r="ET155" s="175">
        <v>0</v>
      </c>
      <c r="EU155" s="175">
        <v>0</v>
      </c>
      <c r="EV155" s="175">
        <v>0</v>
      </c>
      <c r="EW155" s="175">
        <v>0</v>
      </c>
      <c r="EX155" s="175">
        <v>0</v>
      </c>
      <c r="EY155" s="175">
        <v>0</v>
      </c>
      <c r="EZ155" s="175">
        <v>0</v>
      </c>
      <c r="FA155" s="175">
        <v>0</v>
      </c>
      <c r="FB155" s="175">
        <v>0</v>
      </c>
      <c r="FC155" s="175">
        <v>0</v>
      </c>
      <c r="FD155" s="175">
        <v>0</v>
      </c>
      <c r="FE155" s="175">
        <v>0</v>
      </c>
      <c r="FF155" s="175">
        <v>0</v>
      </c>
      <c r="FG155" s="175">
        <v>0</v>
      </c>
      <c r="FH155" s="175">
        <v>0</v>
      </c>
    </row>
    <row r="156" spans="1:164" s="172" customFormat="1" x14ac:dyDescent="0.55000000000000004">
      <c r="C156" s="178"/>
      <c r="D156" s="318"/>
      <c r="E156" s="319"/>
      <c r="F156" s="320"/>
      <c r="G156" s="181" t="s">
        <v>214</v>
      </c>
      <c r="H156" s="175">
        <v>17300</v>
      </c>
      <c r="I156" s="176">
        <v>1000</v>
      </c>
      <c r="J156" s="175">
        <v>0</v>
      </c>
      <c r="K156" s="176">
        <v>500</v>
      </c>
      <c r="L156" s="175">
        <v>0</v>
      </c>
      <c r="M156" s="175">
        <v>0</v>
      </c>
      <c r="N156" s="176">
        <v>400</v>
      </c>
      <c r="O156" s="176">
        <v>500</v>
      </c>
      <c r="P156" s="176">
        <v>400</v>
      </c>
      <c r="Q156" s="176">
        <v>400</v>
      </c>
      <c r="R156" s="176">
        <v>400</v>
      </c>
      <c r="S156" s="176">
        <v>1100</v>
      </c>
      <c r="T156" s="175">
        <v>0</v>
      </c>
      <c r="U156" s="176">
        <v>600</v>
      </c>
      <c r="V156" s="176">
        <v>800</v>
      </c>
      <c r="W156" s="175">
        <v>0</v>
      </c>
      <c r="X156" s="176">
        <v>500</v>
      </c>
      <c r="Y156" s="176">
        <v>400</v>
      </c>
      <c r="Z156" s="175">
        <v>0</v>
      </c>
      <c r="AA156" s="175">
        <v>0</v>
      </c>
      <c r="AB156" s="176">
        <v>400</v>
      </c>
      <c r="AC156" s="175">
        <v>0</v>
      </c>
      <c r="AD156" s="175">
        <v>0</v>
      </c>
      <c r="AE156" s="175">
        <v>0</v>
      </c>
      <c r="AF156" s="175">
        <v>0</v>
      </c>
      <c r="AG156" s="175">
        <v>0</v>
      </c>
      <c r="AH156" s="175">
        <v>0</v>
      </c>
      <c r="AI156" s="175">
        <v>0</v>
      </c>
      <c r="AJ156" s="175">
        <v>0</v>
      </c>
      <c r="AK156" s="175">
        <v>0</v>
      </c>
      <c r="AL156" s="175">
        <v>0</v>
      </c>
      <c r="AM156" s="175">
        <v>0</v>
      </c>
      <c r="AN156" s="175">
        <v>0</v>
      </c>
      <c r="AO156" s="175">
        <v>0</v>
      </c>
      <c r="AP156" s="175">
        <v>0</v>
      </c>
      <c r="AQ156" s="175">
        <v>0</v>
      </c>
      <c r="AR156" s="175">
        <v>0</v>
      </c>
      <c r="AS156" s="175">
        <v>0</v>
      </c>
      <c r="AT156" s="175">
        <v>0</v>
      </c>
      <c r="AU156" s="175">
        <v>0</v>
      </c>
      <c r="AV156" s="175">
        <v>0</v>
      </c>
      <c r="AW156" s="175">
        <v>0</v>
      </c>
      <c r="AX156" s="175">
        <v>0</v>
      </c>
      <c r="AY156" s="175">
        <v>0</v>
      </c>
      <c r="AZ156" s="175">
        <v>0</v>
      </c>
      <c r="BA156" s="175">
        <v>0</v>
      </c>
      <c r="BB156" s="175">
        <v>0</v>
      </c>
      <c r="BC156" s="175">
        <v>0</v>
      </c>
      <c r="BD156" s="175">
        <v>0</v>
      </c>
      <c r="BE156" s="175">
        <v>0</v>
      </c>
      <c r="BF156" s="175">
        <v>0</v>
      </c>
      <c r="BG156" s="175">
        <v>0</v>
      </c>
      <c r="BH156" s="175">
        <v>0</v>
      </c>
      <c r="BI156" s="175">
        <v>0</v>
      </c>
      <c r="BJ156" s="175">
        <v>0</v>
      </c>
      <c r="BK156" s="175">
        <v>0</v>
      </c>
      <c r="BL156" s="175">
        <v>0</v>
      </c>
      <c r="BM156" s="175">
        <v>0</v>
      </c>
      <c r="BN156" s="175">
        <v>0</v>
      </c>
      <c r="BO156" s="175">
        <v>0</v>
      </c>
      <c r="BP156" s="175">
        <v>0</v>
      </c>
      <c r="BQ156" s="175">
        <v>0</v>
      </c>
      <c r="BR156" s="176">
        <v>1100</v>
      </c>
      <c r="BS156" s="175">
        <v>0</v>
      </c>
      <c r="BT156" s="176">
        <v>800</v>
      </c>
      <c r="BU156" s="176">
        <v>400</v>
      </c>
      <c r="BV156" s="175">
        <v>0</v>
      </c>
      <c r="BW156" s="176">
        <v>900</v>
      </c>
      <c r="BX156" s="175">
        <v>0</v>
      </c>
      <c r="BY156" s="175">
        <v>0</v>
      </c>
      <c r="BZ156" s="176">
        <v>500</v>
      </c>
      <c r="CA156" s="177">
        <v>1500</v>
      </c>
      <c r="CB156" s="176">
        <v>500</v>
      </c>
      <c r="CC156" s="176">
        <v>500</v>
      </c>
      <c r="CD156" s="176">
        <v>800</v>
      </c>
      <c r="CE156" s="176">
        <v>300</v>
      </c>
      <c r="CF156" s="175">
        <v>0</v>
      </c>
      <c r="CG156" s="175">
        <v>0</v>
      </c>
      <c r="CH156" s="176">
        <v>500</v>
      </c>
      <c r="CI156" s="176">
        <v>400</v>
      </c>
      <c r="CJ156" s="176">
        <v>800</v>
      </c>
      <c r="CK156" s="176">
        <v>400</v>
      </c>
      <c r="CL156" s="175">
        <v>0</v>
      </c>
      <c r="CM156" s="175">
        <v>0</v>
      </c>
      <c r="CN156" s="175">
        <v>0</v>
      </c>
      <c r="CO156" s="176">
        <v>500</v>
      </c>
      <c r="CP156" s="175">
        <v>0</v>
      </c>
      <c r="CQ156" s="175">
        <v>0</v>
      </c>
      <c r="CR156" s="175">
        <v>0</v>
      </c>
      <c r="CS156" s="175"/>
      <c r="CT156" s="175">
        <v>0</v>
      </c>
      <c r="CU156" s="175">
        <v>0</v>
      </c>
      <c r="CV156" s="175">
        <v>0</v>
      </c>
      <c r="CW156" s="175">
        <v>0</v>
      </c>
      <c r="CX156" s="175">
        <v>0</v>
      </c>
      <c r="CY156" s="175">
        <v>0</v>
      </c>
      <c r="CZ156" s="175">
        <v>0</v>
      </c>
      <c r="DA156" s="175">
        <v>0</v>
      </c>
      <c r="DB156" s="175">
        <v>0</v>
      </c>
      <c r="DC156" s="175">
        <v>0</v>
      </c>
      <c r="DD156" s="175">
        <v>0</v>
      </c>
      <c r="DE156" s="175">
        <v>0</v>
      </c>
      <c r="DF156" s="175">
        <v>0</v>
      </c>
      <c r="DG156" s="175">
        <v>0</v>
      </c>
      <c r="DH156" s="175">
        <v>0</v>
      </c>
      <c r="DI156" s="175">
        <v>0</v>
      </c>
      <c r="DJ156" s="175">
        <v>0</v>
      </c>
      <c r="DK156" s="175">
        <v>0</v>
      </c>
      <c r="DL156" s="175">
        <v>0</v>
      </c>
      <c r="DM156" s="175">
        <v>0</v>
      </c>
      <c r="DN156" s="175">
        <v>0</v>
      </c>
      <c r="DO156" s="175">
        <v>0</v>
      </c>
      <c r="DP156" s="175">
        <v>0</v>
      </c>
      <c r="DQ156" s="175">
        <v>0</v>
      </c>
      <c r="DR156" s="175">
        <v>0</v>
      </c>
      <c r="DS156" s="175">
        <v>0</v>
      </c>
      <c r="DT156" s="175">
        <v>0</v>
      </c>
      <c r="DU156" s="175">
        <v>0</v>
      </c>
      <c r="DV156" s="175">
        <v>0</v>
      </c>
      <c r="DW156" s="175">
        <v>0</v>
      </c>
      <c r="DX156" s="175">
        <v>0</v>
      </c>
      <c r="DY156" s="175">
        <v>0</v>
      </c>
      <c r="DZ156" s="175">
        <v>0</v>
      </c>
      <c r="EA156" s="175">
        <v>0</v>
      </c>
      <c r="EB156" s="175">
        <v>0</v>
      </c>
      <c r="EC156" s="175">
        <v>0</v>
      </c>
      <c r="ED156" s="175">
        <v>0</v>
      </c>
      <c r="EE156" s="175">
        <v>0</v>
      </c>
      <c r="EF156" s="175">
        <v>0</v>
      </c>
      <c r="EG156" s="175">
        <v>0</v>
      </c>
      <c r="EH156" s="175">
        <v>0</v>
      </c>
      <c r="EI156" s="175">
        <v>0</v>
      </c>
      <c r="EJ156" s="175">
        <v>0</v>
      </c>
      <c r="EK156" s="175">
        <v>0</v>
      </c>
      <c r="EL156" s="175">
        <v>0</v>
      </c>
      <c r="EM156" s="175">
        <v>0</v>
      </c>
      <c r="EN156" s="175">
        <v>0</v>
      </c>
      <c r="EO156" s="175">
        <v>0</v>
      </c>
      <c r="EP156" s="175">
        <v>0</v>
      </c>
      <c r="EQ156" s="175">
        <v>0</v>
      </c>
      <c r="ER156" s="175">
        <v>0</v>
      </c>
      <c r="ES156" s="175">
        <v>0</v>
      </c>
      <c r="ET156" s="175">
        <v>0</v>
      </c>
      <c r="EU156" s="175">
        <v>0</v>
      </c>
      <c r="EV156" s="175">
        <v>0</v>
      </c>
      <c r="EW156" s="175">
        <v>0</v>
      </c>
      <c r="EX156" s="175">
        <v>0</v>
      </c>
      <c r="EY156" s="175">
        <v>0</v>
      </c>
      <c r="EZ156" s="175">
        <v>0</v>
      </c>
      <c r="FA156" s="175">
        <v>0</v>
      </c>
      <c r="FB156" s="175">
        <v>0</v>
      </c>
      <c r="FC156" s="175">
        <v>0</v>
      </c>
      <c r="FD156" s="175">
        <v>0</v>
      </c>
      <c r="FE156" s="175">
        <v>0</v>
      </c>
      <c r="FF156" s="175">
        <v>0</v>
      </c>
      <c r="FG156" s="175">
        <v>0</v>
      </c>
      <c r="FH156" s="175">
        <v>0</v>
      </c>
    </row>
    <row r="157" spans="1:164" s="172" customFormat="1" x14ac:dyDescent="0.55000000000000004">
      <c r="C157" s="178"/>
      <c r="D157" s="321"/>
      <c r="E157" s="322"/>
      <c r="F157" s="323"/>
      <c r="G157" s="182" t="s">
        <v>3</v>
      </c>
      <c r="H157" s="182">
        <f>SUM(H153:H156)</f>
        <v>70000</v>
      </c>
      <c r="I157" s="182">
        <f t="shared" ref="I157:BT157" si="398">SUM(I153:I156)</f>
        <v>4000</v>
      </c>
      <c r="J157" s="182">
        <f t="shared" si="398"/>
        <v>0</v>
      </c>
      <c r="K157" s="182">
        <f t="shared" si="398"/>
        <v>2000</v>
      </c>
      <c r="L157" s="182">
        <f t="shared" si="398"/>
        <v>0</v>
      </c>
      <c r="M157" s="182">
        <f t="shared" si="398"/>
        <v>0</v>
      </c>
      <c r="N157" s="182">
        <f t="shared" si="398"/>
        <v>1500</v>
      </c>
      <c r="O157" s="182">
        <f t="shared" si="398"/>
        <v>2000</v>
      </c>
      <c r="P157" s="182">
        <f t="shared" si="398"/>
        <v>1500</v>
      </c>
      <c r="Q157" s="182">
        <f t="shared" si="398"/>
        <v>1500</v>
      </c>
      <c r="R157" s="182">
        <f t="shared" si="398"/>
        <v>1500</v>
      </c>
      <c r="S157" s="182">
        <f t="shared" si="398"/>
        <v>4200</v>
      </c>
      <c r="T157" s="182">
        <f t="shared" si="398"/>
        <v>0</v>
      </c>
      <c r="U157" s="182">
        <f t="shared" si="398"/>
        <v>2500</v>
      </c>
      <c r="V157" s="182">
        <f t="shared" si="398"/>
        <v>3000</v>
      </c>
      <c r="W157" s="182">
        <f t="shared" si="398"/>
        <v>0</v>
      </c>
      <c r="X157" s="182">
        <f t="shared" si="398"/>
        <v>2000</v>
      </c>
      <c r="Y157" s="182">
        <f t="shared" si="398"/>
        <v>1500</v>
      </c>
      <c r="Z157" s="182">
        <f t="shared" si="398"/>
        <v>0</v>
      </c>
      <c r="AA157" s="182">
        <f t="shared" si="398"/>
        <v>0</v>
      </c>
      <c r="AB157" s="182">
        <f t="shared" si="398"/>
        <v>1500</v>
      </c>
      <c r="AC157" s="182">
        <f t="shared" si="398"/>
        <v>0</v>
      </c>
      <c r="AD157" s="182">
        <f t="shared" si="398"/>
        <v>0</v>
      </c>
      <c r="AE157" s="182">
        <f t="shared" si="398"/>
        <v>0</v>
      </c>
      <c r="AF157" s="182">
        <f t="shared" si="398"/>
        <v>0</v>
      </c>
      <c r="AG157" s="182">
        <f t="shared" si="398"/>
        <v>0</v>
      </c>
      <c r="AH157" s="182">
        <f t="shared" si="398"/>
        <v>0</v>
      </c>
      <c r="AI157" s="182">
        <f t="shared" si="398"/>
        <v>0</v>
      </c>
      <c r="AJ157" s="182">
        <f t="shared" si="398"/>
        <v>0</v>
      </c>
      <c r="AK157" s="182">
        <f t="shared" si="398"/>
        <v>0</v>
      </c>
      <c r="AL157" s="182">
        <f t="shared" si="398"/>
        <v>0</v>
      </c>
      <c r="AM157" s="182">
        <f t="shared" si="398"/>
        <v>0</v>
      </c>
      <c r="AN157" s="182">
        <f t="shared" si="398"/>
        <v>0</v>
      </c>
      <c r="AO157" s="182">
        <f t="shared" si="398"/>
        <v>0</v>
      </c>
      <c r="AP157" s="182">
        <f t="shared" si="398"/>
        <v>0</v>
      </c>
      <c r="AQ157" s="182">
        <f t="shared" si="398"/>
        <v>0</v>
      </c>
      <c r="AR157" s="182">
        <f t="shared" si="398"/>
        <v>0</v>
      </c>
      <c r="AS157" s="182">
        <f t="shared" si="398"/>
        <v>0</v>
      </c>
      <c r="AT157" s="182">
        <f t="shared" si="398"/>
        <v>0</v>
      </c>
      <c r="AU157" s="182">
        <f t="shared" si="398"/>
        <v>0</v>
      </c>
      <c r="AV157" s="182">
        <f t="shared" si="398"/>
        <v>0</v>
      </c>
      <c r="AW157" s="182">
        <f t="shared" si="398"/>
        <v>0</v>
      </c>
      <c r="AX157" s="182">
        <f t="shared" si="398"/>
        <v>0</v>
      </c>
      <c r="AY157" s="182">
        <f t="shared" si="398"/>
        <v>0</v>
      </c>
      <c r="AZ157" s="182">
        <f t="shared" si="398"/>
        <v>0</v>
      </c>
      <c r="BA157" s="182">
        <f t="shared" si="398"/>
        <v>0</v>
      </c>
      <c r="BB157" s="182">
        <f t="shared" si="398"/>
        <v>0</v>
      </c>
      <c r="BC157" s="182">
        <f t="shared" si="398"/>
        <v>0</v>
      </c>
      <c r="BD157" s="182">
        <f t="shared" si="398"/>
        <v>0</v>
      </c>
      <c r="BE157" s="182">
        <f t="shared" si="398"/>
        <v>0</v>
      </c>
      <c r="BF157" s="182">
        <f t="shared" si="398"/>
        <v>0</v>
      </c>
      <c r="BG157" s="182">
        <f t="shared" si="398"/>
        <v>0</v>
      </c>
      <c r="BH157" s="182">
        <f t="shared" si="398"/>
        <v>0</v>
      </c>
      <c r="BI157" s="182">
        <f t="shared" si="398"/>
        <v>0</v>
      </c>
      <c r="BJ157" s="182">
        <f t="shared" si="398"/>
        <v>0</v>
      </c>
      <c r="BK157" s="182">
        <f t="shared" si="398"/>
        <v>0</v>
      </c>
      <c r="BL157" s="182">
        <f t="shared" si="398"/>
        <v>0</v>
      </c>
      <c r="BM157" s="182">
        <f t="shared" si="398"/>
        <v>0</v>
      </c>
      <c r="BN157" s="182">
        <f t="shared" si="398"/>
        <v>0</v>
      </c>
      <c r="BO157" s="182">
        <f t="shared" si="398"/>
        <v>0</v>
      </c>
      <c r="BP157" s="182">
        <f t="shared" si="398"/>
        <v>0</v>
      </c>
      <c r="BQ157" s="182">
        <f t="shared" si="398"/>
        <v>0</v>
      </c>
      <c r="BR157" s="182">
        <f t="shared" si="398"/>
        <v>4200</v>
      </c>
      <c r="BS157" s="182">
        <f t="shared" si="398"/>
        <v>0</v>
      </c>
      <c r="BT157" s="182">
        <f t="shared" si="398"/>
        <v>3000</v>
      </c>
      <c r="BU157" s="182">
        <f t="shared" ref="BU157:EG157" si="399">SUM(BU153:BU156)</f>
        <v>1500</v>
      </c>
      <c r="BV157" s="182">
        <f t="shared" si="399"/>
        <v>0</v>
      </c>
      <c r="BW157" s="182">
        <f t="shared" si="399"/>
        <v>3500</v>
      </c>
      <c r="BX157" s="182">
        <f t="shared" si="399"/>
        <v>500</v>
      </c>
      <c r="BY157" s="182">
        <f t="shared" si="399"/>
        <v>0</v>
      </c>
      <c r="BZ157" s="182">
        <f t="shared" si="399"/>
        <v>2000</v>
      </c>
      <c r="CA157" s="182">
        <f t="shared" si="399"/>
        <v>6000</v>
      </c>
      <c r="CB157" s="182">
        <f t="shared" si="399"/>
        <v>2000</v>
      </c>
      <c r="CC157" s="182">
        <f t="shared" si="399"/>
        <v>2000</v>
      </c>
      <c r="CD157" s="182">
        <f t="shared" si="399"/>
        <v>3000</v>
      </c>
      <c r="CE157" s="182">
        <f t="shared" si="399"/>
        <v>1000</v>
      </c>
      <c r="CF157" s="182">
        <f t="shared" si="399"/>
        <v>500</v>
      </c>
      <c r="CG157" s="182">
        <f t="shared" si="399"/>
        <v>0</v>
      </c>
      <c r="CH157" s="182">
        <f t="shared" si="399"/>
        <v>2000</v>
      </c>
      <c r="CI157" s="182">
        <f t="shared" si="399"/>
        <v>1500</v>
      </c>
      <c r="CJ157" s="182">
        <f t="shared" si="399"/>
        <v>3000</v>
      </c>
      <c r="CK157" s="182">
        <f t="shared" si="399"/>
        <v>1600</v>
      </c>
      <c r="CL157" s="182">
        <f t="shared" si="399"/>
        <v>500</v>
      </c>
      <c r="CM157" s="182">
        <f t="shared" si="399"/>
        <v>500</v>
      </c>
      <c r="CN157" s="182">
        <f t="shared" si="399"/>
        <v>500</v>
      </c>
      <c r="CO157" s="182">
        <f t="shared" si="399"/>
        <v>2000</v>
      </c>
      <c r="CP157" s="182">
        <f t="shared" si="399"/>
        <v>500</v>
      </c>
      <c r="CQ157" s="182">
        <f t="shared" si="399"/>
        <v>0</v>
      </c>
      <c r="CR157" s="182">
        <f t="shared" si="399"/>
        <v>0</v>
      </c>
      <c r="CS157" s="182"/>
      <c r="CT157" s="182">
        <f t="shared" si="399"/>
        <v>0</v>
      </c>
      <c r="CU157" s="182">
        <f t="shared" si="399"/>
        <v>0</v>
      </c>
      <c r="CV157" s="182">
        <f t="shared" si="399"/>
        <v>0</v>
      </c>
      <c r="CW157" s="182">
        <f t="shared" si="399"/>
        <v>0</v>
      </c>
      <c r="CX157" s="182">
        <f t="shared" si="399"/>
        <v>0</v>
      </c>
      <c r="CY157" s="182">
        <f t="shared" si="399"/>
        <v>0</v>
      </c>
      <c r="CZ157" s="182">
        <f t="shared" si="399"/>
        <v>0</v>
      </c>
      <c r="DA157" s="182">
        <f t="shared" si="399"/>
        <v>0</v>
      </c>
      <c r="DB157" s="182">
        <f t="shared" si="399"/>
        <v>0</v>
      </c>
      <c r="DC157" s="182">
        <f t="shared" si="399"/>
        <v>0</v>
      </c>
      <c r="DD157" s="182">
        <f t="shared" si="399"/>
        <v>0</v>
      </c>
      <c r="DE157" s="182">
        <f t="shared" si="399"/>
        <v>0</v>
      </c>
      <c r="DF157" s="182">
        <f t="shared" si="399"/>
        <v>0</v>
      </c>
      <c r="DG157" s="182">
        <f t="shared" si="399"/>
        <v>0</v>
      </c>
      <c r="DH157" s="182">
        <f t="shared" si="399"/>
        <v>0</v>
      </c>
      <c r="DI157" s="182">
        <f t="shared" si="399"/>
        <v>0</v>
      </c>
      <c r="DJ157" s="182">
        <f t="shared" si="399"/>
        <v>0</v>
      </c>
      <c r="DK157" s="182">
        <f t="shared" si="399"/>
        <v>0</v>
      </c>
      <c r="DL157" s="182">
        <f t="shared" si="399"/>
        <v>0</v>
      </c>
      <c r="DM157" s="182">
        <f t="shared" si="399"/>
        <v>0</v>
      </c>
      <c r="DN157" s="182">
        <f t="shared" si="399"/>
        <v>0</v>
      </c>
      <c r="DO157" s="182">
        <f t="shared" si="399"/>
        <v>0</v>
      </c>
      <c r="DP157" s="182">
        <f t="shared" si="399"/>
        <v>0</v>
      </c>
      <c r="DQ157" s="182">
        <f t="shared" si="399"/>
        <v>0</v>
      </c>
      <c r="DR157" s="182">
        <f t="shared" si="399"/>
        <v>0</v>
      </c>
      <c r="DS157" s="182">
        <f t="shared" si="399"/>
        <v>0</v>
      </c>
      <c r="DT157" s="182">
        <f t="shared" si="399"/>
        <v>0</v>
      </c>
      <c r="DU157" s="182">
        <f t="shared" si="399"/>
        <v>0</v>
      </c>
      <c r="DV157" s="182">
        <f t="shared" si="399"/>
        <v>0</v>
      </c>
      <c r="DW157" s="182">
        <f t="shared" si="399"/>
        <v>0</v>
      </c>
      <c r="DX157" s="182">
        <f t="shared" si="399"/>
        <v>0</v>
      </c>
      <c r="DY157" s="182">
        <f t="shared" si="399"/>
        <v>0</v>
      </c>
      <c r="DZ157" s="182">
        <f t="shared" si="399"/>
        <v>0</v>
      </c>
      <c r="EA157" s="182">
        <f t="shared" si="399"/>
        <v>0</v>
      </c>
      <c r="EB157" s="182">
        <f t="shared" si="399"/>
        <v>0</v>
      </c>
      <c r="EC157" s="182">
        <f t="shared" si="399"/>
        <v>0</v>
      </c>
      <c r="ED157" s="182">
        <f t="shared" si="399"/>
        <v>0</v>
      </c>
      <c r="EE157" s="182">
        <f t="shared" si="399"/>
        <v>0</v>
      </c>
      <c r="EF157" s="182">
        <f t="shared" si="399"/>
        <v>0</v>
      </c>
      <c r="EG157" s="182">
        <f t="shared" si="399"/>
        <v>0</v>
      </c>
      <c r="EH157" s="182">
        <f t="shared" ref="EH157:FH157" si="400">SUM(EH153:EH156)</f>
        <v>0</v>
      </c>
      <c r="EI157" s="182">
        <f t="shared" si="400"/>
        <v>0</v>
      </c>
      <c r="EJ157" s="182">
        <f t="shared" si="400"/>
        <v>0</v>
      </c>
      <c r="EK157" s="182">
        <f t="shared" si="400"/>
        <v>0</v>
      </c>
      <c r="EL157" s="182">
        <f t="shared" si="400"/>
        <v>0</v>
      </c>
      <c r="EM157" s="182">
        <f t="shared" si="400"/>
        <v>0</v>
      </c>
      <c r="EN157" s="182">
        <f t="shared" si="400"/>
        <v>0</v>
      </c>
      <c r="EO157" s="182">
        <f t="shared" si="400"/>
        <v>0</v>
      </c>
      <c r="EP157" s="182">
        <f t="shared" si="400"/>
        <v>0</v>
      </c>
      <c r="EQ157" s="182">
        <f t="shared" si="400"/>
        <v>0</v>
      </c>
      <c r="ER157" s="182">
        <f t="shared" si="400"/>
        <v>0</v>
      </c>
      <c r="ES157" s="182">
        <f t="shared" si="400"/>
        <v>0</v>
      </c>
      <c r="ET157" s="182">
        <f t="shared" si="400"/>
        <v>0</v>
      </c>
      <c r="EU157" s="182">
        <f t="shared" si="400"/>
        <v>0</v>
      </c>
      <c r="EV157" s="182">
        <f t="shared" si="400"/>
        <v>0</v>
      </c>
      <c r="EW157" s="182">
        <f t="shared" si="400"/>
        <v>0</v>
      </c>
      <c r="EX157" s="182">
        <f t="shared" si="400"/>
        <v>0</v>
      </c>
      <c r="EY157" s="182">
        <f t="shared" si="400"/>
        <v>0</v>
      </c>
      <c r="EZ157" s="182">
        <f t="shared" si="400"/>
        <v>0</v>
      </c>
      <c r="FA157" s="182">
        <f t="shared" si="400"/>
        <v>0</v>
      </c>
      <c r="FB157" s="182">
        <f t="shared" si="400"/>
        <v>0</v>
      </c>
      <c r="FC157" s="182">
        <f t="shared" si="400"/>
        <v>0</v>
      </c>
      <c r="FD157" s="182">
        <f t="shared" si="400"/>
        <v>0</v>
      </c>
      <c r="FE157" s="182">
        <f t="shared" si="400"/>
        <v>0</v>
      </c>
      <c r="FF157" s="182">
        <f t="shared" si="400"/>
        <v>0</v>
      </c>
      <c r="FG157" s="182">
        <f t="shared" si="400"/>
        <v>0</v>
      </c>
      <c r="FH157" s="182">
        <f t="shared" si="400"/>
        <v>0</v>
      </c>
    </row>
    <row r="158" spans="1:164" s="172" customFormat="1" x14ac:dyDescent="0.55000000000000004">
      <c r="C158" s="173"/>
      <c r="D158" s="315" t="s">
        <v>281</v>
      </c>
      <c r="E158" s="316"/>
      <c r="F158" s="317"/>
      <c r="G158" s="174" t="s">
        <v>211</v>
      </c>
      <c r="H158" s="175">
        <v>255000</v>
      </c>
      <c r="I158" s="176"/>
      <c r="J158" s="176"/>
      <c r="K158" s="176"/>
      <c r="L158" s="176"/>
      <c r="M158" s="176"/>
      <c r="N158" s="176"/>
      <c r="O158" s="176"/>
      <c r="P158" s="176"/>
      <c r="Q158" s="176"/>
      <c r="R158" s="176"/>
      <c r="S158" s="176"/>
      <c r="T158" s="176"/>
      <c r="U158" s="176"/>
      <c r="V158" s="177"/>
      <c r="W158" s="176"/>
      <c r="X158" s="176"/>
      <c r="Y158" s="176"/>
      <c r="Z158" s="176"/>
      <c r="AA158" s="176"/>
      <c r="AB158" s="176"/>
      <c r="AC158" s="176"/>
      <c r="AD158" s="176"/>
      <c r="AE158" s="176"/>
      <c r="AF158" s="176"/>
      <c r="AG158" s="176"/>
      <c r="AH158" s="176"/>
      <c r="AI158" s="176"/>
      <c r="AJ158" s="176"/>
      <c r="AK158" s="176"/>
      <c r="AL158" s="176"/>
      <c r="AM158" s="176"/>
      <c r="AN158" s="176"/>
      <c r="AO158" s="176"/>
      <c r="AP158" s="176"/>
      <c r="AQ158" s="176"/>
      <c r="AR158" s="176"/>
      <c r="AS158" s="176"/>
      <c r="AT158" s="176"/>
      <c r="AU158" s="176"/>
      <c r="AV158" s="176"/>
      <c r="AW158" s="176"/>
      <c r="AX158" s="176"/>
      <c r="AY158" s="176"/>
      <c r="AZ158" s="176"/>
      <c r="BA158" s="176"/>
      <c r="BB158" s="176"/>
      <c r="BC158" s="176"/>
      <c r="BD158" s="176"/>
      <c r="BE158" s="176"/>
      <c r="BF158" s="176"/>
      <c r="BG158" s="176"/>
      <c r="BH158" s="176"/>
      <c r="BI158" s="176"/>
      <c r="BJ158" s="176"/>
      <c r="BK158" s="176"/>
      <c r="BL158" s="176"/>
      <c r="BM158" s="176"/>
      <c r="BN158" s="176"/>
      <c r="BO158" s="176"/>
      <c r="BP158" s="176"/>
      <c r="BQ158" s="176"/>
      <c r="BR158" s="176"/>
      <c r="BS158" s="176"/>
      <c r="BT158" s="177"/>
      <c r="BU158" s="176"/>
      <c r="BV158" s="176"/>
      <c r="BW158" s="176"/>
      <c r="BX158" s="176"/>
      <c r="BY158" s="176"/>
      <c r="BZ158" s="177"/>
      <c r="CA158" s="177"/>
      <c r="CB158" s="177"/>
      <c r="CC158" s="177"/>
      <c r="CD158" s="177"/>
      <c r="CE158" s="177"/>
      <c r="CF158" s="177"/>
      <c r="CG158" s="177"/>
      <c r="CH158" s="177"/>
      <c r="CI158" s="177"/>
      <c r="CJ158" s="177"/>
      <c r="CK158" s="176"/>
      <c r="CL158" s="177"/>
      <c r="CM158" s="177"/>
      <c r="CN158" s="177"/>
      <c r="CO158" s="177"/>
      <c r="CP158" s="177"/>
      <c r="CQ158" s="176">
        <v>213000</v>
      </c>
      <c r="CR158" s="176">
        <v>42000</v>
      </c>
      <c r="CS158" s="183"/>
      <c r="CT158" s="183">
        <v>0</v>
      </c>
      <c r="CU158" s="183">
        <v>0</v>
      </c>
      <c r="CV158" s="183">
        <v>0</v>
      </c>
      <c r="CW158" s="183">
        <v>0</v>
      </c>
      <c r="CX158" s="183">
        <v>0</v>
      </c>
      <c r="CY158" s="183">
        <v>0</v>
      </c>
      <c r="CZ158" s="183">
        <v>0</v>
      </c>
      <c r="DA158" s="183">
        <v>0</v>
      </c>
      <c r="DB158" s="183">
        <v>0</v>
      </c>
      <c r="DC158" s="183">
        <v>0</v>
      </c>
      <c r="DD158" s="183">
        <v>0</v>
      </c>
      <c r="DE158" s="183">
        <v>0</v>
      </c>
      <c r="DF158" s="183">
        <v>0</v>
      </c>
      <c r="DG158" s="183">
        <v>0</v>
      </c>
      <c r="DH158" s="183">
        <v>0</v>
      </c>
      <c r="DI158" s="183">
        <v>0</v>
      </c>
      <c r="DJ158" s="183">
        <v>0</v>
      </c>
      <c r="DK158" s="183">
        <v>0</v>
      </c>
      <c r="DL158" s="183">
        <v>0</v>
      </c>
      <c r="DM158" s="183">
        <v>0</v>
      </c>
      <c r="DN158" s="183">
        <v>0</v>
      </c>
      <c r="DO158" s="183">
        <v>0</v>
      </c>
      <c r="DP158" s="183">
        <v>0</v>
      </c>
      <c r="DQ158" s="183">
        <v>0</v>
      </c>
      <c r="DR158" s="183">
        <v>0</v>
      </c>
      <c r="DS158" s="183">
        <v>0</v>
      </c>
      <c r="DT158" s="183">
        <v>0</v>
      </c>
      <c r="DU158" s="183">
        <v>0</v>
      </c>
      <c r="DV158" s="183">
        <v>0</v>
      </c>
      <c r="DW158" s="183">
        <v>0</v>
      </c>
      <c r="DX158" s="183">
        <v>0</v>
      </c>
      <c r="DY158" s="183">
        <v>0</v>
      </c>
      <c r="DZ158" s="183">
        <v>0</v>
      </c>
      <c r="EA158" s="183">
        <v>0</v>
      </c>
      <c r="EB158" s="183">
        <v>0</v>
      </c>
      <c r="EC158" s="183">
        <v>0</v>
      </c>
      <c r="ED158" s="183">
        <v>0</v>
      </c>
      <c r="EE158" s="183">
        <v>0</v>
      </c>
      <c r="EF158" s="183">
        <v>0</v>
      </c>
      <c r="EG158" s="183">
        <v>0</v>
      </c>
      <c r="EH158" s="183">
        <v>0</v>
      </c>
      <c r="EI158" s="183">
        <v>0</v>
      </c>
      <c r="EJ158" s="183">
        <v>0</v>
      </c>
      <c r="EK158" s="183">
        <v>0</v>
      </c>
      <c r="EL158" s="183">
        <v>0</v>
      </c>
      <c r="EM158" s="183">
        <v>0</v>
      </c>
      <c r="EN158" s="183">
        <v>0</v>
      </c>
      <c r="EO158" s="183">
        <v>0</v>
      </c>
      <c r="EP158" s="183">
        <v>0</v>
      </c>
      <c r="EQ158" s="183">
        <v>0</v>
      </c>
      <c r="ER158" s="183">
        <v>0</v>
      </c>
      <c r="ES158" s="183">
        <v>0</v>
      </c>
      <c r="ET158" s="183">
        <v>0</v>
      </c>
      <c r="EU158" s="183">
        <v>0</v>
      </c>
      <c r="EV158" s="183">
        <v>0</v>
      </c>
      <c r="EW158" s="183">
        <v>0</v>
      </c>
      <c r="EX158" s="183">
        <v>0</v>
      </c>
      <c r="EY158" s="183">
        <v>0</v>
      </c>
      <c r="EZ158" s="183">
        <v>0</v>
      </c>
      <c r="FA158" s="183">
        <v>0</v>
      </c>
      <c r="FB158" s="183">
        <v>0</v>
      </c>
      <c r="FC158" s="183">
        <v>0</v>
      </c>
      <c r="FD158" s="183">
        <v>0</v>
      </c>
      <c r="FE158" s="183">
        <v>0</v>
      </c>
      <c r="FF158" s="183">
        <v>0</v>
      </c>
      <c r="FG158" s="183">
        <v>0</v>
      </c>
      <c r="FH158" s="183">
        <v>0</v>
      </c>
    </row>
    <row r="159" spans="1:164" s="172" customFormat="1" x14ac:dyDescent="0.55000000000000004">
      <c r="C159" s="178"/>
      <c r="D159" s="318"/>
      <c r="E159" s="319"/>
      <c r="F159" s="320"/>
      <c r="G159" s="179" t="s">
        <v>212</v>
      </c>
      <c r="H159" s="175">
        <v>255000</v>
      </c>
      <c r="I159" s="176"/>
      <c r="J159" s="175"/>
      <c r="K159" s="176"/>
      <c r="L159" s="176"/>
      <c r="M159" s="176"/>
      <c r="N159" s="176"/>
      <c r="O159" s="176"/>
      <c r="P159" s="176"/>
      <c r="Q159" s="176"/>
      <c r="R159" s="176"/>
      <c r="S159" s="176"/>
      <c r="T159" s="176"/>
      <c r="U159" s="176"/>
      <c r="V159" s="176"/>
      <c r="W159" s="176"/>
      <c r="X159" s="176"/>
      <c r="Y159" s="176"/>
      <c r="Z159" s="176"/>
      <c r="AA159" s="176"/>
      <c r="AB159" s="176"/>
      <c r="AC159" s="176"/>
      <c r="AD159" s="176"/>
      <c r="AE159" s="176"/>
      <c r="AF159" s="176"/>
      <c r="AG159" s="176"/>
      <c r="AH159" s="176"/>
      <c r="AI159" s="176"/>
      <c r="AJ159" s="176"/>
      <c r="AK159" s="176"/>
      <c r="AL159" s="176"/>
      <c r="AM159" s="176"/>
      <c r="AN159" s="176"/>
      <c r="AO159" s="176"/>
      <c r="AP159" s="176"/>
      <c r="AQ159" s="176"/>
      <c r="AR159" s="176"/>
      <c r="AS159" s="176"/>
      <c r="AT159" s="176"/>
      <c r="AU159" s="176"/>
      <c r="AV159" s="176"/>
      <c r="AW159" s="176"/>
      <c r="AX159" s="176"/>
      <c r="AY159" s="176"/>
      <c r="AZ159" s="176"/>
      <c r="BA159" s="176"/>
      <c r="BB159" s="176"/>
      <c r="BC159" s="176"/>
      <c r="BD159" s="176"/>
      <c r="BE159" s="176"/>
      <c r="BF159" s="176"/>
      <c r="BG159" s="176"/>
      <c r="BH159" s="176"/>
      <c r="BI159" s="176"/>
      <c r="BJ159" s="176"/>
      <c r="BK159" s="176"/>
      <c r="BL159" s="176"/>
      <c r="BM159" s="176"/>
      <c r="BN159" s="176"/>
      <c r="BO159" s="176"/>
      <c r="BP159" s="176"/>
      <c r="BQ159" s="176"/>
      <c r="BR159" s="176"/>
      <c r="BS159" s="176"/>
      <c r="BT159" s="176"/>
      <c r="BU159" s="176"/>
      <c r="BV159" s="176"/>
      <c r="BW159" s="176"/>
      <c r="BX159" s="175"/>
      <c r="BY159" s="176"/>
      <c r="BZ159" s="176"/>
      <c r="CA159" s="177"/>
      <c r="CB159" s="176"/>
      <c r="CC159" s="176"/>
      <c r="CD159" s="176"/>
      <c r="CE159" s="176"/>
      <c r="CF159" s="176"/>
      <c r="CG159" s="176"/>
      <c r="CH159" s="176"/>
      <c r="CI159" s="176"/>
      <c r="CJ159" s="176"/>
      <c r="CK159" s="176"/>
      <c r="CL159" s="176"/>
      <c r="CM159" s="176"/>
      <c r="CN159" s="176"/>
      <c r="CO159" s="176"/>
      <c r="CP159" s="176"/>
      <c r="CQ159" s="176">
        <v>213000</v>
      </c>
      <c r="CR159" s="176">
        <v>42000</v>
      </c>
      <c r="CS159" s="183"/>
      <c r="CT159" s="183">
        <v>0</v>
      </c>
      <c r="CU159" s="183">
        <v>0</v>
      </c>
      <c r="CV159" s="183">
        <v>0</v>
      </c>
      <c r="CW159" s="183">
        <v>0</v>
      </c>
      <c r="CX159" s="183">
        <v>0</v>
      </c>
      <c r="CY159" s="183">
        <v>0</v>
      </c>
      <c r="CZ159" s="183">
        <v>0</v>
      </c>
      <c r="DA159" s="183">
        <v>0</v>
      </c>
      <c r="DB159" s="183">
        <v>0</v>
      </c>
      <c r="DC159" s="183">
        <v>0</v>
      </c>
      <c r="DD159" s="183">
        <v>0</v>
      </c>
      <c r="DE159" s="183">
        <v>0</v>
      </c>
      <c r="DF159" s="183">
        <v>0</v>
      </c>
      <c r="DG159" s="183">
        <v>0</v>
      </c>
      <c r="DH159" s="183">
        <v>0</v>
      </c>
      <c r="DI159" s="183">
        <v>0</v>
      </c>
      <c r="DJ159" s="183">
        <v>0</v>
      </c>
      <c r="DK159" s="183">
        <v>0</v>
      </c>
      <c r="DL159" s="183">
        <v>0</v>
      </c>
      <c r="DM159" s="183">
        <v>0</v>
      </c>
      <c r="DN159" s="183">
        <v>0</v>
      </c>
      <c r="DO159" s="183">
        <v>0</v>
      </c>
      <c r="DP159" s="183">
        <v>0</v>
      </c>
      <c r="DQ159" s="183">
        <v>0</v>
      </c>
      <c r="DR159" s="183">
        <v>0</v>
      </c>
      <c r="DS159" s="183">
        <v>0</v>
      </c>
      <c r="DT159" s="183">
        <v>0</v>
      </c>
      <c r="DU159" s="183">
        <v>0</v>
      </c>
      <c r="DV159" s="183">
        <v>0</v>
      </c>
      <c r="DW159" s="183">
        <v>0</v>
      </c>
      <c r="DX159" s="183">
        <v>0</v>
      </c>
      <c r="DY159" s="183">
        <v>0</v>
      </c>
      <c r="DZ159" s="183">
        <v>0</v>
      </c>
      <c r="EA159" s="183">
        <v>0</v>
      </c>
      <c r="EB159" s="183">
        <v>0</v>
      </c>
      <c r="EC159" s="183">
        <v>0</v>
      </c>
      <c r="ED159" s="183">
        <v>0</v>
      </c>
      <c r="EE159" s="183">
        <v>0</v>
      </c>
      <c r="EF159" s="183">
        <v>0</v>
      </c>
      <c r="EG159" s="183">
        <v>0</v>
      </c>
      <c r="EH159" s="183">
        <v>0</v>
      </c>
      <c r="EI159" s="183">
        <v>0</v>
      </c>
      <c r="EJ159" s="183">
        <v>0</v>
      </c>
      <c r="EK159" s="183">
        <v>0</v>
      </c>
      <c r="EL159" s="183">
        <v>0</v>
      </c>
      <c r="EM159" s="183">
        <v>0</v>
      </c>
      <c r="EN159" s="183">
        <v>0</v>
      </c>
      <c r="EO159" s="183">
        <v>0</v>
      </c>
      <c r="EP159" s="183">
        <v>0</v>
      </c>
      <c r="EQ159" s="183">
        <v>0</v>
      </c>
      <c r="ER159" s="183">
        <v>0</v>
      </c>
      <c r="ES159" s="183">
        <v>0</v>
      </c>
      <c r="ET159" s="183">
        <v>0</v>
      </c>
      <c r="EU159" s="183">
        <v>0</v>
      </c>
      <c r="EV159" s="183">
        <v>0</v>
      </c>
      <c r="EW159" s="183">
        <v>0</v>
      </c>
      <c r="EX159" s="183">
        <v>0</v>
      </c>
      <c r="EY159" s="183">
        <v>0</v>
      </c>
      <c r="EZ159" s="183">
        <v>0</v>
      </c>
      <c r="FA159" s="183">
        <v>0</v>
      </c>
      <c r="FB159" s="183">
        <v>0</v>
      </c>
      <c r="FC159" s="183">
        <v>0</v>
      </c>
      <c r="FD159" s="183">
        <v>0</v>
      </c>
      <c r="FE159" s="183">
        <v>0</v>
      </c>
      <c r="FF159" s="183">
        <v>0</v>
      </c>
      <c r="FG159" s="183">
        <v>0</v>
      </c>
      <c r="FH159" s="183">
        <v>0</v>
      </c>
    </row>
    <row r="160" spans="1:164" s="172" customFormat="1" x14ac:dyDescent="0.55000000000000004">
      <c r="C160" s="178"/>
      <c r="D160" s="318"/>
      <c r="E160" s="319"/>
      <c r="F160" s="320"/>
      <c r="G160" s="180" t="s">
        <v>213</v>
      </c>
      <c r="H160" s="175">
        <v>254000</v>
      </c>
      <c r="I160" s="176"/>
      <c r="J160" s="175"/>
      <c r="K160" s="176"/>
      <c r="L160" s="176"/>
      <c r="M160" s="176"/>
      <c r="N160" s="176"/>
      <c r="O160" s="176"/>
      <c r="P160" s="176"/>
      <c r="Q160" s="176"/>
      <c r="R160" s="176"/>
      <c r="S160" s="176"/>
      <c r="T160" s="176"/>
      <c r="U160" s="176"/>
      <c r="V160" s="176"/>
      <c r="W160" s="176"/>
      <c r="X160" s="176"/>
      <c r="Y160" s="176"/>
      <c r="Z160" s="176"/>
      <c r="AA160" s="176"/>
      <c r="AB160" s="176"/>
      <c r="AC160" s="176"/>
      <c r="AD160" s="176"/>
      <c r="AE160" s="176"/>
      <c r="AF160" s="176"/>
      <c r="AG160" s="176"/>
      <c r="AH160" s="176"/>
      <c r="AI160" s="176"/>
      <c r="AJ160" s="176"/>
      <c r="AK160" s="176"/>
      <c r="AL160" s="176"/>
      <c r="AM160" s="176"/>
      <c r="AN160" s="176"/>
      <c r="AO160" s="176"/>
      <c r="AP160" s="176"/>
      <c r="AQ160" s="176"/>
      <c r="AR160" s="176"/>
      <c r="AS160" s="176"/>
      <c r="AT160" s="176"/>
      <c r="AU160" s="176"/>
      <c r="AV160" s="176"/>
      <c r="AW160" s="176"/>
      <c r="AX160" s="176"/>
      <c r="AY160" s="176"/>
      <c r="AZ160" s="176"/>
      <c r="BA160" s="176"/>
      <c r="BB160" s="176"/>
      <c r="BC160" s="176"/>
      <c r="BD160" s="176"/>
      <c r="BE160" s="176"/>
      <c r="BF160" s="176"/>
      <c r="BG160" s="176"/>
      <c r="BH160" s="176"/>
      <c r="BI160" s="176"/>
      <c r="BJ160" s="176"/>
      <c r="BK160" s="176"/>
      <c r="BL160" s="176"/>
      <c r="BM160" s="176"/>
      <c r="BN160" s="176"/>
      <c r="BO160" s="176"/>
      <c r="BP160" s="176"/>
      <c r="BQ160" s="176"/>
      <c r="BR160" s="176"/>
      <c r="BS160" s="176"/>
      <c r="BT160" s="176"/>
      <c r="BU160" s="176"/>
      <c r="BV160" s="176"/>
      <c r="BW160" s="176"/>
      <c r="BX160" s="175"/>
      <c r="BY160" s="176"/>
      <c r="BZ160" s="176"/>
      <c r="CA160" s="177"/>
      <c r="CB160" s="176"/>
      <c r="CC160" s="176"/>
      <c r="CD160" s="176"/>
      <c r="CE160" s="176"/>
      <c r="CF160" s="175"/>
      <c r="CG160" s="176"/>
      <c r="CH160" s="176"/>
      <c r="CI160" s="176"/>
      <c r="CJ160" s="176"/>
      <c r="CK160" s="176"/>
      <c r="CL160" s="175"/>
      <c r="CM160" s="175"/>
      <c r="CN160" s="175"/>
      <c r="CO160" s="176"/>
      <c r="CP160" s="175"/>
      <c r="CQ160" s="176">
        <v>212000</v>
      </c>
      <c r="CR160" s="176">
        <v>42000</v>
      </c>
      <c r="CS160" s="183"/>
      <c r="CT160" s="183">
        <v>0</v>
      </c>
      <c r="CU160" s="183">
        <v>0</v>
      </c>
      <c r="CV160" s="183">
        <v>0</v>
      </c>
      <c r="CW160" s="183">
        <v>0</v>
      </c>
      <c r="CX160" s="183">
        <v>0</v>
      </c>
      <c r="CY160" s="183">
        <v>0</v>
      </c>
      <c r="CZ160" s="183">
        <v>0</v>
      </c>
      <c r="DA160" s="183">
        <v>0</v>
      </c>
      <c r="DB160" s="183">
        <v>0</v>
      </c>
      <c r="DC160" s="183">
        <v>0</v>
      </c>
      <c r="DD160" s="183">
        <v>0</v>
      </c>
      <c r="DE160" s="183">
        <v>0</v>
      </c>
      <c r="DF160" s="183">
        <v>0</v>
      </c>
      <c r="DG160" s="183">
        <v>0</v>
      </c>
      <c r="DH160" s="183">
        <v>0</v>
      </c>
      <c r="DI160" s="183">
        <v>0</v>
      </c>
      <c r="DJ160" s="183">
        <v>0</v>
      </c>
      <c r="DK160" s="183">
        <v>0</v>
      </c>
      <c r="DL160" s="183">
        <v>0</v>
      </c>
      <c r="DM160" s="183">
        <v>0</v>
      </c>
      <c r="DN160" s="183">
        <v>0</v>
      </c>
      <c r="DO160" s="183">
        <v>0</v>
      </c>
      <c r="DP160" s="183">
        <v>0</v>
      </c>
      <c r="DQ160" s="183">
        <v>0</v>
      </c>
      <c r="DR160" s="183">
        <v>0</v>
      </c>
      <c r="DS160" s="183">
        <v>0</v>
      </c>
      <c r="DT160" s="183">
        <v>0</v>
      </c>
      <c r="DU160" s="183">
        <v>0</v>
      </c>
      <c r="DV160" s="183">
        <v>0</v>
      </c>
      <c r="DW160" s="183">
        <v>0</v>
      </c>
      <c r="DX160" s="183">
        <v>0</v>
      </c>
      <c r="DY160" s="183">
        <v>0</v>
      </c>
      <c r="DZ160" s="183">
        <v>0</v>
      </c>
      <c r="EA160" s="183">
        <v>0</v>
      </c>
      <c r="EB160" s="183">
        <v>0</v>
      </c>
      <c r="EC160" s="183">
        <v>0</v>
      </c>
      <c r="ED160" s="183">
        <v>0</v>
      </c>
      <c r="EE160" s="183">
        <v>0</v>
      </c>
      <c r="EF160" s="183">
        <v>0</v>
      </c>
      <c r="EG160" s="183">
        <v>0</v>
      </c>
      <c r="EH160" s="183">
        <v>0</v>
      </c>
      <c r="EI160" s="183">
        <v>0</v>
      </c>
      <c r="EJ160" s="183">
        <v>0</v>
      </c>
      <c r="EK160" s="183">
        <v>0</v>
      </c>
      <c r="EL160" s="183">
        <v>0</v>
      </c>
      <c r="EM160" s="183">
        <v>0</v>
      </c>
      <c r="EN160" s="183">
        <v>0</v>
      </c>
      <c r="EO160" s="183">
        <v>0</v>
      </c>
      <c r="EP160" s="183">
        <v>0</v>
      </c>
      <c r="EQ160" s="183">
        <v>0</v>
      </c>
      <c r="ER160" s="183">
        <v>0</v>
      </c>
      <c r="ES160" s="183">
        <v>0</v>
      </c>
      <c r="ET160" s="183">
        <v>0</v>
      </c>
      <c r="EU160" s="183">
        <v>0</v>
      </c>
      <c r="EV160" s="183">
        <v>0</v>
      </c>
      <c r="EW160" s="183">
        <v>0</v>
      </c>
      <c r="EX160" s="183">
        <v>0</v>
      </c>
      <c r="EY160" s="183">
        <v>0</v>
      </c>
      <c r="EZ160" s="183">
        <v>0</v>
      </c>
      <c r="FA160" s="183">
        <v>0</v>
      </c>
      <c r="FB160" s="183">
        <v>0</v>
      </c>
      <c r="FC160" s="183">
        <v>0</v>
      </c>
      <c r="FD160" s="183">
        <v>0</v>
      </c>
      <c r="FE160" s="183">
        <v>0</v>
      </c>
      <c r="FF160" s="183">
        <v>0</v>
      </c>
      <c r="FG160" s="183">
        <v>0</v>
      </c>
      <c r="FH160" s="183">
        <v>0</v>
      </c>
    </row>
    <row r="161" spans="1:164" s="172" customFormat="1" x14ac:dyDescent="0.55000000000000004">
      <c r="C161" s="178"/>
      <c r="D161" s="318"/>
      <c r="E161" s="319"/>
      <c r="F161" s="320"/>
      <c r="G161" s="181" t="s">
        <v>214</v>
      </c>
      <c r="H161" s="175">
        <v>254000</v>
      </c>
      <c r="I161" s="176"/>
      <c r="J161" s="175"/>
      <c r="K161" s="176"/>
      <c r="L161" s="176"/>
      <c r="M161" s="176"/>
      <c r="N161" s="176"/>
      <c r="O161" s="176"/>
      <c r="P161" s="176"/>
      <c r="Q161" s="176"/>
      <c r="R161" s="176"/>
      <c r="S161" s="176"/>
      <c r="T161" s="176"/>
      <c r="U161" s="176"/>
      <c r="V161" s="176"/>
      <c r="W161" s="176"/>
      <c r="X161" s="176"/>
      <c r="Y161" s="176"/>
      <c r="Z161" s="176"/>
      <c r="AA161" s="176"/>
      <c r="AB161" s="176"/>
      <c r="AC161" s="176"/>
      <c r="AD161" s="176"/>
      <c r="AE161" s="176"/>
      <c r="AF161" s="176"/>
      <c r="AG161" s="176"/>
      <c r="AH161" s="176"/>
      <c r="AI161" s="176"/>
      <c r="AJ161" s="176"/>
      <c r="AK161" s="176"/>
      <c r="AL161" s="176"/>
      <c r="AM161" s="176"/>
      <c r="AN161" s="176"/>
      <c r="AO161" s="176"/>
      <c r="AP161" s="176"/>
      <c r="AQ161" s="176"/>
      <c r="AR161" s="176"/>
      <c r="AS161" s="176"/>
      <c r="AT161" s="176"/>
      <c r="AU161" s="176"/>
      <c r="AV161" s="176"/>
      <c r="AW161" s="176"/>
      <c r="AX161" s="176"/>
      <c r="AY161" s="176"/>
      <c r="AZ161" s="176"/>
      <c r="BA161" s="176"/>
      <c r="BB161" s="176"/>
      <c r="BC161" s="176"/>
      <c r="BD161" s="176"/>
      <c r="BE161" s="176"/>
      <c r="BF161" s="176"/>
      <c r="BG161" s="176"/>
      <c r="BH161" s="176"/>
      <c r="BI161" s="176"/>
      <c r="BJ161" s="176"/>
      <c r="BK161" s="176"/>
      <c r="BL161" s="176"/>
      <c r="BM161" s="176"/>
      <c r="BN161" s="176"/>
      <c r="BO161" s="176"/>
      <c r="BP161" s="176"/>
      <c r="BQ161" s="176"/>
      <c r="BR161" s="176"/>
      <c r="BS161" s="176"/>
      <c r="BT161" s="176"/>
      <c r="BU161" s="176"/>
      <c r="BV161" s="176"/>
      <c r="BW161" s="176"/>
      <c r="BX161" s="175"/>
      <c r="BY161" s="176"/>
      <c r="BZ161" s="176"/>
      <c r="CA161" s="177"/>
      <c r="CB161" s="176"/>
      <c r="CC161" s="176"/>
      <c r="CD161" s="176"/>
      <c r="CE161" s="176"/>
      <c r="CF161" s="175"/>
      <c r="CG161" s="176"/>
      <c r="CH161" s="176"/>
      <c r="CI161" s="176"/>
      <c r="CJ161" s="176"/>
      <c r="CK161" s="176"/>
      <c r="CL161" s="175"/>
      <c r="CM161" s="175"/>
      <c r="CN161" s="175"/>
      <c r="CO161" s="176"/>
      <c r="CP161" s="175"/>
      <c r="CQ161" s="176">
        <v>212000</v>
      </c>
      <c r="CR161" s="176">
        <v>42000</v>
      </c>
      <c r="CS161" s="183"/>
      <c r="CT161" s="183">
        <v>0</v>
      </c>
      <c r="CU161" s="183">
        <v>0</v>
      </c>
      <c r="CV161" s="183">
        <v>0</v>
      </c>
      <c r="CW161" s="183">
        <v>0</v>
      </c>
      <c r="CX161" s="183">
        <v>0</v>
      </c>
      <c r="CY161" s="183">
        <v>0</v>
      </c>
      <c r="CZ161" s="183">
        <v>0</v>
      </c>
      <c r="DA161" s="183">
        <v>0</v>
      </c>
      <c r="DB161" s="183">
        <v>0</v>
      </c>
      <c r="DC161" s="183">
        <v>0</v>
      </c>
      <c r="DD161" s="183">
        <v>0</v>
      </c>
      <c r="DE161" s="183">
        <v>0</v>
      </c>
      <c r="DF161" s="183">
        <v>0</v>
      </c>
      <c r="DG161" s="183">
        <v>0</v>
      </c>
      <c r="DH161" s="183">
        <v>0</v>
      </c>
      <c r="DI161" s="183">
        <v>0</v>
      </c>
      <c r="DJ161" s="183">
        <v>0</v>
      </c>
      <c r="DK161" s="183">
        <v>0</v>
      </c>
      <c r="DL161" s="183">
        <v>0</v>
      </c>
      <c r="DM161" s="183">
        <v>0</v>
      </c>
      <c r="DN161" s="183">
        <v>0</v>
      </c>
      <c r="DO161" s="183">
        <v>0</v>
      </c>
      <c r="DP161" s="183">
        <v>0</v>
      </c>
      <c r="DQ161" s="183">
        <v>0</v>
      </c>
      <c r="DR161" s="183">
        <v>0</v>
      </c>
      <c r="DS161" s="183">
        <v>0</v>
      </c>
      <c r="DT161" s="183">
        <v>0</v>
      </c>
      <c r="DU161" s="183">
        <v>0</v>
      </c>
      <c r="DV161" s="183">
        <v>0</v>
      </c>
      <c r="DW161" s="183">
        <v>0</v>
      </c>
      <c r="DX161" s="183">
        <v>0</v>
      </c>
      <c r="DY161" s="183">
        <v>0</v>
      </c>
      <c r="DZ161" s="183">
        <v>0</v>
      </c>
      <c r="EA161" s="183">
        <v>0</v>
      </c>
      <c r="EB161" s="183">
        <v>0</v>
      </c>
      <c r="EC161" s="183">
        <v>0</v>
      </c>
      <c r="ED161" s="183">
        <v>0</v>
      </c>
      <c r="EE161" s="183">
        <v>0</v>
      </c>
      <c r="EF161" s="183">
        <v>0</v>
      </c>
      <c r="EG161" s="183">
        <v>0</v>
      </c>
      <c r="EH161" s="183">
        <v>0</v>
      </c>
      <c r="EI161" s="183">
        <v>0</v>
      </c>
      <c r="EJ161" s="183">
        <v>0</v>
      </c>
      <c r="EK161" s="183">
        <v>0</v>
      </c>
      <c r="EL161" s="183">
        <v>0</v>
      </c>
      <c r="EM161" s="183">
        <v>0</v>
      </c>
      <c r="EN161" s="183">
        <v>0</v>
      </c>
      <c r="EO161" s="183">
        <v>0</v>
      </c>
      <c r="EP161" s="183">
        <v>0</v>
      </c>
      <c r="EQ161" s="183">
        <v>0</v>
      </c>
      <c r="ER161" s="183">
        <v>0</v>
      </c>
      <c r="ES161" s="183">
        <v>0</v>
      </c>
      <c r="ET161" s="183">
        <v>0</v>
      </c>
      <c r="EU161" s="183">
        <v>0</v>
      </c>
      <c r="EV161" s="183">
        <v>0</v>
      </c>
      <c r="EW161" s="183">
        <v>0</v>
      </c>
      <c r="EX161" s="183">
        <v>0</v>
      </c>
      <c r="EY161" s="183">
        <v>0</v>
      </c>
      <c r="EZ161" s="183">
        <v>0</v>
      </c>
      <c r="FA161" s="183">
        <v>0</v>
      </c>
      <c r="FB161" s="183">
        <v>0</v>
      </c>
      <c r="FC161" s="183">
        <v>0</v>
      </c>
      <c r="FD161" s="183">
        <v>0</v>
      </c>
      <c r="FE161" s="183">
        <v>0</v>
      </c>
      <c r="FF161" s="183">
        <v>0</v>
      </c>
      <c r="FG161" s="183">
        <v>0</v>
      </c>
      <c r="FH161" s="183">
        <v>0</v>
      </c>
    </row>
    <row r="162" spans="1:164" s="172" customFormat="1" x14ac:dyDescent="0.55000000000000004">
      <c r="C162" s="178"/>
      <c r="D162" s="321"/>
      <c r="E162" s="322"/>
      <c r="F162" s="323"/>
      <c r="G162" s="182" t="s">
        <v>3</v>
      </c>
      <c r="H162" s="182">
        <f>SUM(H158:H161)</f>
        <v>1018000</v>
      </c>
      <c r="I162" s="182"/>
      <c r="J162" s="182"/>
      <c r="K162" s="182"/>
      <c r="L162" s="182"/>
      <c r="M162" s="182"/>
      <c r="N162" s="182"/>
      <c r="O162" s="182"/>
      <c r="P162" s="182"/>
      <c r="Q162" s="182"/>
      <c r="R162" s="182"/>
      <c r="S162" s="182"/>
      <c r="T162" s="182"/>
      <c r="U162" s="182"/>
      <c r="V162" s="182"/>
      <c r="W162" s="182"/>
      <c r="X162" s="182"/>
      <c r="Y162" s="182"/>
      <c r="Z162" s="182"/>
      <c r="AA162" s="182"/>
      <c r="AB162" s="182"/>
      <c r="AC162" s="182"/>
      <c r="AD162" s="182"/>
      <c r="AE162" s="182"/>
      <c r="AF162" s="182"/>
      <c r="AG162" s="182"/>
      <c r="AH162" s="182"/>
      <c r="AI162" s="182"/>
      <c r="AJ162" s="182"/>
      <c r="AK162" s="182"/>
      <c r="AL162" s="182"/>
      <c r="AM162" s="182"/>
      <c r="AN162" s="182"/>
      <c r="AO162" s="182"/>
      <c r="AP162" s="182"/>
      <c r="AQ162" s="182"/>
      <c r="AR162" s="182"/>
      <c r="AS162" s="182"/>
      <c r="AT162" s="182"/>
      <c r="AU162" s="182"/>
      <c r="AV162" s="182"/>
      <c r="AW162" s="182"/>
      <c r="AX162" s="182"/>
      <c r="AY162" s="182"/>
      <c r="AZ162" s="182"/>
      <c r="BA162" s="182"/>
      <c r="BB162" s="182"/>
      <c r="BC162" s="182"/>
      <c r="BD162" s="182"/>
      <c r="BE162" s="182"/>
      <c r="BF162" s="182"/>
      <c r="BG162" s="182"/>
      <c r="BH162" s="182"/>
      <c r="BI162" s="182"/>
      <c r="BJ162" s="182"/>
      <c r="BK162" s="182"/>
      <c r="BL162" s="182"/>
      <c r="BM162" s="182"/>
      <c r="BN162" s="182"/>
      <c r="BO162" s="182"/>
      <c r="BP162" s="182"/>
      <c r="BQ162" s="182"/>
      <c r="BR162" s="182"/>
      <c r="BS162" s="182"/>
      <c r="BT162" s="182"/>
      <c r="BU162" s="182"/>
      <c r="BV162" s="182"/>
      <c r="BW162" s="182"/>
      <c r="BX162" s="182"/>
      <c r="BY162" s="182"/>
      <c r="BZ162" s="182"/>
      <c r="CA162" s="182"/>
      <c r="CB162" s="182"/>
      <c r="CC162" s="182"/>
      <c r="CD162" s="182"/>
      <c r="CE162" s="182"/>
      <c r="CF162" s="182"/>
      <c r="CG162" s="182"/>
      <c r="CH162" s="182"/>
      <c r="CI162" s="182"/>
      <c r="CJ162" s="182"/>
      <c r="CK162" s="182"/>
      <c r="CL162" s="182"/>
      <c r="CM162" s="182"/>
      <c r="CN162" s="182"/>
      <c r="CO162" s="182"/>
      <c r="CP162" s="182"/>
      <c r="CQ162" s="182">
        <v>850000</v>
      </c>
      <c r="CR162" s="182">
        <v>168000</v>
      </c>
      <c r="CS162" s="182"/>
      <c r="CT162" s="182">
        <f>SUM(CT158:CT161)</f>
        <v>0</v>
      </c>
      <c r="CU162" s="182">
        <f t="shared" ref="CU162:FF162" si="401">SUM(CU158:CU161)</f>
        <v>0</v>
      </c>
      <c r="CV162" s="182">
        <f t="shared" si="401"/>
        <v>0</v>
      </c>
      <c r="CW162" s="182">
        <f t="shared" si="401"/>
        <v>0</v>
      </c>
      <c r="CX162" s="182">
        <f t="shared" si="401"/>
        <v>0</v>
      </c>
      <c r="CY162" s="182">
        <f t="shared" si="401"/>
        <v>0</v>
      </c>
      <c r="CZ162" s="182">
        <f t="shared" si="401"/>
        <v>0</v>
      </c>
      <c r="DA162" s="182">
        <f t="shared" si="401"/>
        <v>0</v>
      </c>
      <c r="DB162" s="182">
        <f t="shared" si="401"/>
        <v>0</v>
      </c>
      <c r="DC162" s="182">
        <f t="shared" si="401"/>
        <v>0</v>
      </c>
      <c r="DD162" s="182">
        <f t="shared" si="401"/>
        <v>0</v>
      </c>
      <c r="DE162" s="182">
        <f t="shared" si="401"/>
        <v>0</v>
      </c>
      <c r="DF162" s="182">
        <f t="shared" si="401"/>
        <v>0</v>
      </c>
      <c r="DG162" s="182">
        <f t="shared" si="401"/>
        <v>0</v>
      </c>
      <c r="DH162" s="182">
        <f t="shared" si="401"/>
        <v>0</v>
      </c>
      <c r="DI162" s="182">
        <f t="shared" si="401"/>
        <v>0</v>
      </c>
      <c r="DJ162" s="182">
        <f t="shared" si="401"/>
        <v>0</v>
      </c>
      <c r="DK162" s="182">
        <f t="shared" si="401"/>
        <v>0</v>
      </c>
      <c r="DL162" s="182">
        <f t="shared" si="401"/>
        <v>0</v>
      </c>
      <c r="DM162" s="182">
        <f t="shared" si="401"/>
        <v>0</v>
      </c>
      <c r="DN162" s="182">
        <f t="shared" si="401"/>
        <v>0</v>
      </c>
      <c r="DO162" s="182">
        <f t="shared" si="401"/>
        <v>0</v>
      </c>
      <c r="DP162" s="182">
        <f t="shared" si="401"/>
        <v>0</v>
      </c>
      <c r="DQ162" s="182">
        <f t="shared" si="401"/>
        <v>0</v>
      </c>
      <c r="DR162" s="182">
        <f t="shared" si="401"/>
        <v>0</v>
      </c>
      <c r="DS162" s="182">
        <f t="shared" si="401"/>
        <v>0</v>
      </c>
      <c r="DT162" s="182">
        <f t="shared" si="401"/>
        <v>0</v>
      </c>
      <c r="DU162" s="182">
        <f t="shared" si="401"/>
        <v>0</v>
      </c>
      <c r="DV162" s="182">
        <f t="shared" si="401"/>
        <v>0</v>
      </c>
      <c r="DW162" s="182">
        <f t="shared" si="401"/>
        <v>0</v>
      </c>
      <c r="DX162" s="182">
        <f t="shared" si="401"/>
        <v>0</v>
      </c>
      <c r="DY162" s="182">
        <f t="shared" si="401"/>
        <v>0</v>
      </c>
      <c r="DZ162" s="182">
        <f t="shared" si="401"/>
        <v>0</v>
      </c>
      <c r="EA162" s="182">
        <f t="shared" si="401"/>
        <v>0</v>
      </c>
      <c r="EB162" s="182">
        <f t="shared" si="401"/>
        <v>0</v>
      </c>
      <c r="EC162" s="182">
        <f t="shared" si="401"/>
        <v>0</v>
      </c>
      <c r="ED162" s="182">
        <f t="shared" si="401"/>
        <v>0</v>
      </c>
      <c r="EE162" s="182">
        <f t="shared" si="401"/>
        <v>0</v>
      </c>
      <c r="EF162" s="182">
        <f t="shared" si="401"/>
        <v>0</v>
      </c>
      <c r="EG162" s="182">
        <f t="shared" si="401"/>
        <v>0</v>
      </c>
      <c r="EH162" s="182">
        <f t="shared" si="401"/>
        <v>0</v>
      </c>
      <c r="EI162" s="182">
        <f t="shared" si="401"/>
        <v>0</v>
      </c>
      <c r="EJ162" s="182">
        <f t="shared" si="401"/>
        <v>0</v>
      </c>
      <c r="EK162" s="182">
        <f t="shared" si="401"/>
        <v>0</v>
      </c>
      <c r="EL162" s="182">
        <f t="shared" si="401"/>
        <v>0</v>
      </c>
      <c r="EM162" s="182">
        <f t="shared" si="401"/>
        <v>0</v>
      </c>
      <c r="EN162" s="182">
        <f t="shared" si="401"/>
        <v>0</v>
      </c>
      <c r="EO162" s="182">
        <f t="shared" si="401"/>
        <v>0</v>
      </c>
      <c r="EP162" s="182">
        <f t="shared" si="401"/>
        <v>0</v>
      </c>
      <c r="EQ162" s="182">
        <f t="shared" si="401"/>
        <v>0</v>
      </c>
      <c r="ER162" s="182">
        <f t="shared" si="401"/>
        <v>0</v>
      </c>
      <c r="ES162" s="182">
        <f t="shared" si="401"/>
        <v>0</v>
      </c>
      <c r="ET162" s="182">
        <f t="shared" si="401"/>
        <v>0</v>
      </c>
      <c r="EU162" s="182">
        <f t="shared" si="401"/>
        <v>0</v>
      </c>
      <c r="EV162" s="182">
        <f t="shared" si="401"/>
        <v>0</v>
      </c>
      <c r="EW162" s="182">
        <f t="shared" si="401"/>
        <v>0</v>
      </c>
      <c r="EX162" s="182">
        <f t="shared" si="401"/>
        <v>0</v>
      </c>
      <c r="EY162" s="182">
        <f t="shared" si="401"/>
        <v>0</v>
      </c>
      <c r="EZ162" s="182">
        <f t="shared" si="401"/>
        <v>0</v>
      </c>
      <c r="FA162" s="182">
        <f t="shared" si="401"/>
        <v>0</v>
      </c>
      <c r="FB162" s="182">
        <f t="shared" si="401"/>
        <v>0</v>
      </c>
      <c r="FC162" s="182">
        <f t="shared" si="401"/>
        <v>0</v>
      </c>
      <c r="FD162" s="182">
        <f t="shared" si="401"/>
        <v>0</v>
      </c>
      <c r="FE162" s="182">
        <f t="shared" si="401"/>
        <v>0</v>
      </c>
      <c r="FF162" s="182">
        <f t="shared" si="401"/>
        <v>0</v>
      </c>
      <c r="FG162" s="182">
        <f t="shared" ref="FG162:FH162" si="402">SUM(FG158:FG161)</f>
        <v>0</v>
      </c>
      <c r="FH162" s="182">
        <f t="shared" si="402"/>
        <v>0</v>
      </c>
    </row>
    <row r="163" spans="1:164" s="172" customFormat="1" x14ac:dyDescent="0.55000000000000004">
      <c r="C163" s="173"/>
      <c r="D163" s="341" t="s">
        <v>327</v>
      </c>
      <c r="E163" s="316"/>
      <c r="F163" s="317"/>
      <c r="G163" s="174" t="s">
        <v>211</v>
      </c>
      <c r="H163" s="175">
        <v>223600</v>
      </c>
      <c r="I163" s="176">
        <v>5200</v>
      </c>
      <c r="J163" s="176">
        <v>300</v>
      </c>
      <c r="K163" s="176">
        <v>4000</v>
      </c>
      <c r="L163" s="176">
        <v>0</v>
      </c>
      <c r="M163" s="176">
        <v>0</v>
      </c>
      <c r="N163" s="176">
        <v>0</v>
      </c>
      <c r="O163" s="176">
        <v>3300</v>
      </c>
      <c r="P163" s="176">
        <v>1200</v>
      </c>
      <c r="Q163" s="176">
        <v>600</v>
      </c>
      <c r="R163" s="176">
        <v>2000</v>
      </c>
      <c r="S163" s="176">
        <v>7500</v>
      </c>
      <c r="T163" s="176">
        <v>1000</v>
      </c>
      <c r="U163" s="176">
        <v>1400</v>
      </c>
      <c r="V163" s="176">
        <v>1900</v>
      </c>
      <c r="W163" s="176">
        <v>300</v>
      </c>
      <c r="X163" s="176">
        <v>500</v>
      </c>
      <c r="Y163" s="176">
        <v>2100</v>
      </c>
      <c r="Z163" s="176">
        <v>800</v>
      </c>
      <c r="AA163" s="176">
        <v>0</v>
      </c>
      <c r="AB163" s="176">
        <v>4800</v>
      </c>
      <c r="AC163" s="176">
        <v>3700</v>
      </c>
      <c r="AD163" s="176">
        <v>2800</v>
      </c>
      <c r="AE163" s="176">
        <v>8700</v>
      </c>
      <c r="AF163" s="176">
        <v>3500</v>
      </c>
      <c r="AG163" s="176">
        <v>2000</v>
      </c>
      <c r="AH163" s="176">
        <v>3000</v>
      </c>
      <c r="AI163" s="176">
        <v>3500</v>
      </c>
      <c r="AJ163" s="176">
        <v>3000</v>
      </c>
      <c r="AK163" s="176">
        <v>2700</v>
      </c>
      <c r="AL163" s="176">
        <v>1000</v>
      </c>
      <c r="AM163" s="176">
        <v>3000</v>
      </c>
      <c r="AN163" s="176">
        <v>3000</v>
      </c>
      <c r="AO163" s="176">
        <v>3000</v>
      </c>
      <c r="AP163" s="176">
        <v>2300</v>
      </c>
      <c r="AQ163" s="176">
        <v>2300</v>
      </c>
      <c r="AR163" s="176">
        <v>2300</v>
      </c>
      <c r="AS163" s="176">
        <v>3000</v>
      </c>
      <c r="AT163" s="176">
        <v>2300</v>
      </c>
      <c r="AU163" s="176">
        <v>2300</v>
      </c>
      <c r="AV163" s="176">
        <v>2300</v>
      </c>
      <c r="AW163" s="176">
        <v>2400</v>
      </c>
      <c r="AX163" s="176">
        <v>3000</v>
      </c>
      <c r="AY163" s="176">
        <v>500</v>
      </c>
      <c r="AZ163" s="176">
        <v>3000</v>
      </c>
      <c r="BA163" s="176">
        <v>3500</v>
      </c>
      <c r="BB163" s="176">
        <v>3000</v>
      </c>
      <c r="BC163" s="176">
        <v>1300</v>
      </c>
      <c r="BD163" s="176">
        <v>2300</v>
      </c>
      <c r="BE163" s="176">
        <v>3000</v>
      </c>
      <c r="BF163" s="176">
        <v>2300</v>
      </c>
      <c r="BG163" s="176">
        <v>2300</v>
      </c>
      <c r="BH163" s="176">
        <v>10800</v>
      </c>
      <c r="BI163" s="176">
        <v>3000</v>
      </c>
      <c r="BJ163" s="176">
        <v>2400</v>
      </c>
      <c r="BK163" s="176">
        <v>8800</v>
      </c>
      <c r="BL163" s="176">
        <v>2000</v>
      </c>
      <c r="BM163" s="176">
        <v>2300</v>
      </c>
      <c r="BN163" s="176">
        <v>4300</v>
      </c>
      <c r="BO163" s="176">
        <v>2300</v>
      </c>
      <c r="BP163" s="176">
        <v>2000</v>
      </c>
      <c r="BQ163" s="176">
        <v>2600</v>
      </c>
      <c r="BR163" s="176">
        <v>10900</v>
      </c>
      <c r="BS163" s="176">
        <v>15200</v>
      </c>
      <c r="BT163" s="176">
        <v>1400</v>
      </c>
      <c r="BU163" s="176">
        <v>2400</v>
      </c>
      <c r="BV163" s="176">
        <v>2400</v>
      </c>
      <c r="BW163" s="176">
        <v>4000</v>
      </c>
      <c r="BX163" s="176">
        <v>300</v>
      </c>
      <c r="BY163" s="176">
        <v>0</v>
      </c>
      <c r="BZ163" s="176">
        <v>3000</v>
      </c>
      <c r="CA163" s="176">
        <v>500</v>
      </c>
      <c r="CB163" s="176">
        <v>2000</v>
      </c>
      <c r="CC163" s="176">
        <v>2400</v>
      </c>
      <c r="CD163" s="176">
        <v>3000</v>
      </c>
      <c r="CE163" s="176">
        <v>1400</v>
      </c>
      <c r="CF163" s="176">
        <v>300</v>
      </c>
      <c r="CG163" s="176">
        <v>1200</v>
      </c>
      <c r="CH163" s="176">
        <v>2300</v>
      </c>
      <c r="CI163" s="176">
        <v>2000</v>
      </c>
      <c r="CJ163" s="176">
        <v>3000</v>
      </c>
      <c r="CK163" s="176">
        <v>100</v>
      </c>
      <c r="CL163" s="176">
        <v>200</v>
      </c>
      <c r="CM163" s="176">
        <v>0</v>
      </c>
      <c r="CN163" s="176">
        <v>-100</v>
      </c>
      <c r="CO163" s="176">
        <v>2200</v>
      </c>
      <c r="CP163" s="176">
        <v>-200</v>
      </c>
      <c r="CQ163" s="176">
        <v>0</v>
      </c>
      <c r="CR163" s="176">
        <v>0</v>
      </c>
      <c r="CS163" s="183"/>
      <c r="CT163" s="183"/>
      <c r="CU163" s="184"/>
      <c r="CV163" s="183"/>
      <c r="CW163" s="185"/>
    </row>
    <row r="164" spans="1:164" s="172" customFormat="1" x14ac:dyDescent="0.55000000000000004">
      <c r="C164" s="178"/>
      <c r="D164" s="318"/>
      <c r="E164" s="319"/>
      <c r="F164" s="320"/>
      <c r="G164" s="179" t="s">
        <v>212</v>
      </c>
      <c r="H164" s="175">
        <v>224900</v>
      </c>
      <c r="I164" s="176">
        <v>5200</v>
      </c>
      <c r="J164" s="176">
        <v>0</v>
      </c>
      <c r="K164" s="176">
        <v>4000</v>
      </c>
      <c r="L164" s="176">
        <v>0</v>
      </c>
      <c r="M164" s="176">
        <v>0</v>
      </c>
      <c r="N164" s="176">
        <v>0</v>
      </c>
      <c r="O164" s="176">
        <v>3300</v>
      </c>
      <c r="P164" s="176">
        <v>1200</v>
      </c>
      <c r="Q164" s="176">
        <v>600</v>
      </c>
      <c r="R164" s="176">
        <v>2000</v>
      </c>
      <c r="S164" s="176">
        <v>7500</v>
      </c>
      <c r="T164" s="176">
        <v>1000</v>
      </c>
      <c r="U164" s="176">
        <v>1400</v>
      </c>
      <c r="V164" s="176">
        <v>1800</v>
      </c>
      <c r="W164" s="176">
        <v>400</v>
      </c>
      <c r="X164" s="176">
        <v>500</v>
      </c>
      <c r="Y164" s="176">
        <v>2100</v>
      </c>
      <c r="Z164" s="176">
        <v>900</v>
      </c>
      <c r="AA164" s="176">
        <v>0</v>
      </c>
      <c r="AB164" s="176">
        <v>4800</v>
      </c>
      <c r="AC164" s="176">
        <v>3800</v>
      </c>
      <c r="AD164" s="176">
        <v>2900</v>
      </c>
      <c r="AE164" s="176">
        <v>8800</v>
      </c>
      <c r="AF164" s="176">
        <v>3500</v>
      </c>
      <c r="AG164" s="176">
        <v>2000</v>
      </c>
      <c r="AH164" s="176">
        <v>3000</v>
      </c>
      <c r="AI164" s="176">
        <v>3500</v>
      </c>
      <c r="AJ164" s="176">
        <v>3000</v>
      </c>
      <c r="AK164" s="176">
        <v>2800</v>
      </c>
      <c r="AL164" s="176">
        <v>1000</v>
      </c>
      <c r="AM164" s="176">
        <v>3000</v>
      </c>
      <c r="AN164" s="176">
        <v>3000</v>
      </c>
      <c r="AO164" s="176">
        <v>3000</v>
      </c>
      <c r="AP164" s="176">
        <v>2400</v>
      </c>
      <c r="AQ164" s="176">
        <v>2300</v>
      </c>
      <c r="AR164" s="176">
        <v>2300</v>
      </c>
      <c r="AS164" s="176">
        <v>3000</v>
      </c>
      <c r="AT164" s="176">
        <v>2300</v>
      </c>
      <c r="AU164" s="176">
        <v>2300</v>
      </c>
      <c r="AV164" s="176">
        <v>2400</v>
      </c>
      <c r="AW164" s="176">
        <v>2300</v>
      </c>
      <c r="AX164" s="176">
        <v>3000</v>
      </c>
      <c r="AY164" s="176">
        <v>500</v>
      </c>
      <c r="AZ164" s="176">
        <v>3000</v>
      </c>
      <c r="BA164" s="176">
        <v>3500</v>
      </c>
      <c r="BB164" s="176">
        <v>3000</v>
      </c>
      <c r="BC164" s="176">
        <v>1400</v>
      </c>
      <c r="BD164" s="176">
        <v>2300</v>
      </c>
      <c r="BE164" s="176">
        <v>3000</v>
      </c>
      <c r="BF164" s="176">
        <v>2300</v>
      </c>
      <c r="BG164" s="176">
        <v>2300</v>
      </c>
      <c r="BH164" s="176">
        <v>10900</v>
      </c>
      <c r="BI164" s="176">
        <v>3000</v>
      </c>
      <c r="BJ164" s="176">
        <v>2300</v>
      </c>
      <c r="BK164" s="176">
        <v>8900</v>
      </c>
      <c r="BL164" s="176">
        <v>2000</v>
      </c>
      <c r="BM164" s="176">
        <v>2300</v>
      </c>
      <c r="BN164" s="176">
        <v>4300</v>
      </c>
      <c r="BO164" s="176">
        <v>2300</v>
      </c>
      <c r="BP164" s="176">
        <v>2000</v>
      </c>
      <c r="BQ164" s="176">
        <v>2700</v>
      </c>
      <c r="BR164" s="176">
        <v>10800</v>
      </c>
      <c r="BS164" s="176">
        <v>15200</v>
      </c>
      <c r="BT164" s="176">
        <v>1300</v>
      </c>
      <c r="BU164" s="176">
        <v>2300</v>
      </c>
      <c r="BV164" s="176">
        <v>2400</v>
      </c>
      <c r="BW164" s="176">
        <v>4000</v>
      </c>
      <c r="BX164" s="176">
        <v>0</v>
      </c>
      <c r="BY164" s="176">
        <v>0</v>
      </c>
      <c r="BZ164" s="176">
        <v>3000</v>
      </c>
      <c r="CA164" s="176">
        <v>500</v>
      </c>
      <c r="CB164" s="176">
        <v>1900</v>
      </c>
      <c r="CC164" s="176">
        <v>2300</v>
      </c>
      <c r="CD164" s="176">
        <v>2900</v>
      </c>
      <c r="CE164" s="176">
        <v>1300</v>
      </c>
      <c r="CF164" s="176">
        <v>0</v>
      </c>
      <c r="CG164" s="176">
        <v>1200</v>
      </c>
      <c r="CH164" s="176">
        <v>2300</v>
      </c>
      <c r="CI164" s="176">
        <v>2000</v>
      </c>
      <c r="CJ164" s="176">
        <v>2900</v>
      </c>
      <c r="CK164" s="176">
        <v>100</v>
      </c>
      <c r="CL164" s="176">
        <v>700</v>
      </c>
      <c r="CM164" s="176">
        <v>500</v>
      </c>
      <c r="CN164" s="176">
        <v>400</v>
      </c>
      <c r="CO164" s="176">
        <v>2200</v>
      </c>
      <c r="CP164" s="176">
        <v>400</v>
      </c>
      <c r="CQ164" s="176">
        <v>0</v>
      </c>
      <c r="CR164" s="176">
        <v>0</v>
      </c>
      <c r="CS164" s="183"/>
      <c r="CT164" s="183"/>
      <c r="CU164" s="184"/>
      <c r="CV164" s="183"/>
      <c r="CW164" s="185"/>
    </row>
    <row r="165" spans="1:164" s="172" customFormat="1" x14ac:dyDescent="0.55000000000000004">
      <c r="C165" s="178"/>
      <c r="D165" s="318"/>
      <c r="E165" s="319"/>
      <c r="F165" s="320"/>
      <c r="G165" s="180" t="s">
        <v>213</v>
      </c>
      <c r="H165" s="175">
        <v>226000</v>
      </c>
      <c r="I165" s="176">
        <v>5300</v>
      </c>
      <c r="J165" s="176">
        <v>0</v>
      </c>
      <c r="K165" s="176">
        <v>4000</v>
      </c>
      <c r="L165" s="176">
        <v>0</v>
      </c>
      <c r="M165" s="176">
        <v>0</v>
      </c>
      <c r="N165" s="176">
        <v>0</v>
      </c>
      <c r="O165" s="176">
        <v>3300</v>
      </c>
      <c r="P165" s="176">
        <v>1200</v>
      </c>
      <c r="Q165" s="176">
        <v>500</v>
      </c>
      <c r="R165" s="176">
        <v>2000</v>
      </c>
      <c r="S165" s="176">
        <v>7500</v>
      </c>
      <c r="T165" s="176">
        <v>1000</v>
      </c>
      <c r="U165" s="176">
        <v>1500</v>
      </c>
      <c r="V165" s="176">
        <v>2000</v>
      </c>
      <c r="W165" s="176">
        <v>400</v>
      </c>
      <c r="X165" s="176">
        <v>500</v>
      </c>
      <c r="Y165" s="176">
        <v>2000</v>
      </c>
      <c r="Z165" s="176">
        <v>900</v>
      </c>
      <c r="AA165" s="176">
        <v>0</v>
      </c>
      <c r="AB165" s="176">
        <v>4700</v>
      </c>
      <c r="AC165" s="176">
        <v>3700</v>
      </c>
      <c r="AD165" s="176">
        <v>2900</v>
      </c>
      <c r="AE165" s="176">
        <v>8700</v>
      </c>
      <c r="AF165" s="176">
        <v>3500</v>
      </c>
      <c r="AG165" s="176">
        <v>2000</v>
      </c>
      <c r="AH165" s="176">
        <v>3000</v>
      </c>
      <c r="AI165" s="176">
        <v>3500</v>
      </c>
      <c r="AJ165" s="176">
        <v>3000</v>
      </c>
      <c r="AK165" s="176">
        <v>2700</v>
      </c>
      <c r="AL165" s="176">
        <v>1000</v>
      </c>
      <c r="AM165" s="176">
        <v>3000</v>
      </c>
      <c r="AN165" s="176">
        <v>3000</v>
      </c>
      <c r="AO165" s="176">
        <v>3000</v>
      </c>
      <c r="AP165" s="176">
        <v>2400</v>
      </c>
      <c r="AQ165" s="176">
        <v>2300</v>
      </c>
      <c r="AR165" s="176">
        <v>2300</v>
      </c>
      <c r="AS165" s="176">
        <v>3000</v>
      </c>
      <c r="AT165" s="176">
        <v>2300</v>
      </c>
      <c r="AU165" s="176">
        <v>2300</v>
      </c>
      <c r="AV165" s="176">
        <v>2400</v>
      </c>
      <c r="AW165" s="176">
        <v>2400</v>
      </c>
      <c r="AX165" s="176">
        <v>3000</v>
      </c>
      <c r="AY165" s="176">
        <v>500</v>
      </c>
      <c r="AZ165" s="176">
        <v>3000</v>
      </c>
      <c r="BA165" s="176">
        <v>3500</v>
      </c>
      <c r="BB165" s="176">
        <v>3000</v>
      </c>
      <c r="BC165" s="176">
        <v>1400</v>
      </c>
      <c r="BD165" s="176">
        <v>2300</v>
      </c>
      <c r="BE165" s="176">
        <v>3000</v>
      </c>
      <c r="BF165" s="176">
        <v>2300</v>
      </c>
      <c r="BG165" s="176">
        <v>2300</v>
      </c>
      <c r="BH165" s="176">
        <v>10900</v>
      </c>
      <c r="BI165" s="176">
        <v>3000</v>
      </c>
      <c r="BJ165" s="176">
        <v>2400</v>
      </c>
      <c r="BK165" s="176">
        <v>8900</v>
      </c>
      <c r="BL165" s="176">
        <v>2000</v>
      </c>
      <c r="BM165" s="176">
        <v>2400</v>
      </c>
      <c r="BN165" s="176">
        <v>4400</v>
      </c>
      <c r="BO165" s="176">
        <v>2300</v>
      </c>
      <c r="BP165" s="176">
        <v>2000</v>
      </c>
      <c r="BQ165" s="176">
        <v>2600</v>
      </c>
      <c r="BR165" s="176">
        <v>10900</v>
      </c>
      <c r="BS165" s="176">
        <v>15200</v>
      </c>
      <c r="BT165" s="176">
        <v>1400</v>
      </c>
      <c r="BU165" s="176">
        <v>2300</v>
      </c>
      <c r="BV165" s="176">
        <v>2300</v>
      </c>
      <c r="BW165" s="176">
        <v>4000</v>
      </c>
      <c r="BX165" s="176">
        <v>0</v>
      </c>
      <c r="BY165" s="176">
        <v>0</v>
      </c>
      <c r="BZ165" s="176">
        <v>3000</v>
      </c>
      <c r="CA165" s="176">
        <v>500</v>
      </c>
      <c r="CB165" s="176">
        <v>2000</v>
      </c>
      <c r="CC165" s="176">
        <v>2400</v>
      </c>
      <c r="CD165" s="176">
        <v>3100</v>
      </c>
      <c r="CE165" s="176">
        <v>1400</v>
      </c>
      <c r="CF165" s="176">
        <v>0</v>
      </c>
      <c r="CG165" s="176">
        <v>1300</v>
      </c>
      <c r="CH165" s="176">
        <v>2300</v>
      </c>
      <c r="CI165" s="176">
        <v>2000</v>
      </c>
      <c r="CJ165" s="176">
        <v>3100</v>
      </c>
      <c r="CK165" s="176">
        <v>100</v>
      </c>
      <c r="CL165" s="176">
        <v>700</v>
      </c>
      <c r="CM165" s="176">
        <v>500</v>
      </c>
      <c r="CN165" s="176">
        <v>500</v>
      </c>
      <c r="CO165" s="176">
        <v>2200</v>
      </c>
      <c r="CP165" s="176">
        <v>400</v>
      </c>
      <c r="CQ165" s="176">
        <v>0</v>
      </c>
      <c r="CR165" s="176">
        <v>0</v>
      </c>
      <c r="CS165" s="183"/>
      <c r="CT165" s="183"/>
      <c r="CU165" s="184"/>
      <c r="CV165" s="183"/>
      <c r="CW165" s="185"/>
    </row>
    <row r="166" spans="1:164" s="172" customFormat="1" x14ac:dyDescent="0.55000000000000004">
      <c r="C166" s="178"/>
      <c r="D166" s="318"/>
      <c r="E166" s="319"/>
      <c r="F166" s="320"/>
      <c r="G166" s="181" t="s">
        <v>214</v>
      </c>
      <c r="H166" s="175">
        <v>227000</v>
      </c>
      <c r="I166" s="176">
        <v>5300</v>
      </c>
      <c r="J166" s="176">
        <v>0</v>
      </c>
      <c r="K166" s="176">
        <v>4000</v>
      </c>
      <c r="L166" s="176">
        <v>0</v>
      </c>
      <c r="M166" s="176">
        <v>0</v>
      </c>
      <c r="N166" s="176">
        <v>0</v>
      </c>
      <c r="O166" s="176">
        <v>3400</v>
      </c>
      <c r="P166" s="176">
        <v>1200</v>
      </c>
      <c r="Q166" s="176">
        <v>600</v>
      </c>
      <c r="R166" s="176">
        <v>2000</v>
      </c>
      <c r="S166" s="176">
        <v>7500</v>
      </c>
      <c r="T166" s="176">
        <v>1000</v>
      </c>
      <c r="U166" s="176">
        <v>1500</v>
      </c>
      <c r="V166" s="176">
        <v>1800</v>
      </c>
      <c r="W166" s="176">
        <v>400</v>
      </c>
      <c r="X166" s="176">
        <v>500</v>
      </c>
      <c r="Y166" s="176">
        <v>2100</v>
      </c>
      <c r="Z166" s="176">
        <v>900</v>
      </c>
      <c r="AA166" s="176">
        <v>0</v>
      </c>
      <c r="AB166" s="176">
        <v>4700</v>
      </c>
      <c r="AC166" s="176">
        <v>3800</v>
      </c>
      <c r="AD166" s="176">
        <v>2900</v>
      </c>
      <c r="AE166" s="176">
        <v>8800</v>
      </c>
      <c r="AF166" s="176">
        <v>3500</v>
      </c>
      <c r="AG166" s="176">
        <v>2000</v>
      </c>
      <c r="AH166" s="176">
        <v>3000</v>
      </c>
      <c r="AI166" s="176">
        <v>3500</v>
      </c>
      <c r="AJ166" s="176">
        <v>3000</v>
      </c>
      <c r="AK166" s="176">
        <v>2800</v>
      </c>
      <c r="AL166" s="176">
        <v>1000</v>
      </c>
      <c r="AM166" s="176">
        <v>3000</v>
      </c>
      <c r="AN166" s="176">
        <v>3000</v>
      </c>
      <c r="AO166" s="176">
        <v>3000</v>
      </c>
      <c r="AP166" s="176">
        <v>2400</v>
      </c>
      <c r="AQ166" s="176">
        <v>2400</v>
      </c>
      <c r="AR166" s="176">
        <v>2400</v>
      </c>
      <c r="AS166" s="176">
        <v>3000</v>
      </c>
      <c r="AT166" s="176">
        <v>2400</v>
      </c>
      <c r="AU166" s="176">
        <v>2400</v>
      </c>
      <c r="AV166" s="176">
        <v>2400</v>
      </c>
      <c r="AW166" s="176">
        <v>2400</v>
      </c>
      <c r="AX166" s="176">
        <v>3000</v>
      </c>
      <c r="AY166" s="176">
        <v>500</v>
      </c>
      <c r="AZ166" s="176">
        <v>3000</v>
      </c>
      <c r="BA166" s="176">
        <v>3500</v>
      </c>
      <c r="BB166" s="176">
        <v>3000</v>
      </c>
      <c r="BC166" s="176">
        <v>1400</v>
      </c>
      <c r="BD166" s="176">
        <v>2400</v>
      </c>
      <c r="BE166" s="176">
        <v>3000</v>
      </c>
      <c r="BF166" s="176">
        <v>2400</v>
      </c>
      <c r="BG166" s="176">
        <v>2400</v>
      </c>
      <c r="BH166" s="176">
        <v>10900</v>
      </c>
      <c r="BI166" s="176">
        <v>3000</v>
      </c>
      <c r="BJ166" s="176">
        <v>2400</v>
      </c>
      <c r="BK166" s="176">
        <v>8900</v>
      </c>
      <c r="BL166" s="176">
        <v>2000</v>
      </c>
      <c r="BM166" s="176">
        <v>2300</v>
      </c>
      <c r="BN166" s="176">
        <v>4300</v>
      </c>
      <c r="BO166" s="176">
        <v>2400</v>
      </c>
      <c r="BP166" s="176">
        <v>2000</v>
      </c>
      <c r="BQ166" s="176">
        <v>2600</v>
      </c>
      <c r="BR166" s="176">
        <v>10900</v>
      </c>
      <c r="BS166" s="176">
        <v>15200</v>
      </c>
      <c r="BT166" s="176">
        <v>1400</v>
      </c>
      <c r="BU166" s="176">
        <v>2300</v>
      </c>
      <c r="BV166" s="176">
        <v>2400</v>
      </c>
      <c r="BW166" s="176">
        <v>4000</v>
      </c>
      <c r="BX166" s="176">
        <v>0</v>
      </c>
      <c r="BY166" s="176">
        <v>0</v>
      </c>
      <c r="BZ166" s="176">
        <v>3000</v>
      </c>
      <c r="CA166" s="176">
        <v>500</v>
      </c>
      <c r="CB166" s="176">
        <v>1900</v>
      </c>
      <c r="CC166" s="176">
        <v>2400</v>
      </c>
      <c r="CD166" s="176">
        <v>3000</v>
      </c>
      <c r="CE166" s="176">
        <v>1400</v>
      </c>
      <c r="CF166" s="176">
        <v>0</v>
      </c>
      <c r="CG166" s="176">
        <v>1300</v>
      </c>
      <c r="CH166" s="176">
        <v>2400</v>
      </c>
      <c r="CI166" s="176">
        <v>2000</v>
      </c>
      <c r="CJ166" s="176">
        <v>3000</v>
      </c>
      <c r="CK166" s="176">
        <v>200</v>
      </c>
      <c r="CL166" s="176">
        <v>700</v>
      </c>
      <c r="CM166" s="176">
        <v>500</v>
      </c>
      <c r="CN166" s="176">
        <v>500</v>
      </c>
      <c r="CO166" s="176">
        <v>2200</v>
      </c>
      <c r="CP166" s="176">
        <v>400</v>
      </c>
      <c r="CQ166" s="176">
        <v>0</v>
      </c>
      <c r="CR166" s="176">
        <v>0</v>
      </c>
      <c r="CS166" s="183"/>
      <c r="CT166" s="183"/>
      <c r="CU166" s="184"/>
      <c r="CV166" s="184"/>
      <c r="CW166" s="185"/>
    </row>
    <row r="167" spans="1:164" s="172" customFormat="1" x14ac:dyDescent="0.55000000000000004">
      <c r="C167" s="178"/>
      <c r="D167" s="321"/>
      <c r="E167" s="322"/>
      <c r="F167" s="323"/>
      <c r="G167" s="182" t="s">
        <v>3</v>
      </c>
      <c r="H167" s="182">
        <v>901500</v>
      </c>
      <c r="I167" s="182">
        <v>21000</v>
      </c>
      <c r="J167" s="182">
        <v>300</v>
      </c>
      <c r="K167" s="182">
        <v>16000</v>
      </c>
      <c r="L167" s="182">
        <v>0</v>
      </c>
      <c r="M167" s="182">
        <v>0</v>
      </c>
      <c r="N167" s="182">
        <v>0</v>
      </c>
      <c r="O167" s="182">
        <v>13300</v>
      </c>
      <c r="P167" s="182">
        <v>4800</v>
      </c>
      <c r="Q167" s="182">
        <v>2300</v>
      </c>
      <c r="R167" s="182">
        <v>8000</v>
      </c>
      <c r="S167" s="182">
        <v>30000</v>
      </c>
      <c r="T167" s="182">
        <v>4000</v>
      </c>
      <c r="U167" s="182">
        <v>5800</v>
      </c>
      <c r="V167" s="182">
        <v>7500</v>
      </c>
      <c r="W167" s="182">
        <v>1500</v>
      </c>
      <c r="X167" s="182">
        <v>2000</v>
      </c>
      <c r="Y167" s="182">
        <v>8300</v>
      </c>
      <c r="Z167" s="182">
        <v>3500</v>
      </c>
      <c r="AA167" s="182">
        <v>0</v>
      </c>
      <c r="AB167" s="182">
        <v>19000</v>
      </c>
      <c r="AC167" s="182">
        <v>15000</v>
      </c>
      <c r="AD167" s="182">
        <v>11500</v>
      </c>
      <c r="AE167" s="182">
        <v>35000</v>
      </c>
      <c r="AF167" s="182">
        <v>14000</v>
      </c>
      <c r="AG167" s="182">
        <v>8000</v>
      </c>
      <c r="AH167" s="182">
        <v>12000</v>
      </c>
      <c r="AI167" s="182">
        <v>14000</v>
      </c>
      <c r="AJ167" s="182">
        <v>12000</v>
      </c>
      <c r="AK167" s="182">
        <v>11000</v>
      </c>
      <c r="AL167" s="182">
        <v>4000</v>
      </c>
      <c r="AM167" s="182">
        <v>12000</v>
      </c>
      <c r="AN167" s="182">
        <v>12000</v>
      </c>
      <c r="AO167" s="182">
        <v>12000</v>
      </c>
      <c r="AP167" s="182">
        <v>9500</v>
      </c>
      <c r="AQ167" s="182">
        <v>9300</v>
      </c>
      <c r="AR167" s="182">
        <v>9300</v>
      </c>
      <c r="AS167" s="182">
        <v>12000</v>
      </c>
      <c r="AT167" s="182">
        <v>9300</v>
      </c>
      <c r="AU167" s="182">
        <v>9300</v>
      </c>
      <c r="AV167" s="182">
        <v>9500</v>
      </c>
      <c r="AW167" s="182">
        <v>9500</v>
      </c>
      <c r="AX167" s="182">
        <v>12000</v>
      </c>
      <c r="AY167" s="182">
        <v>2000</v>
      </c>
      <c r="AZ167" s="182">
        <v>12000</v>
      </c>
      <c r="BA167" s="182">
        <v>14000</v>
      </c>
      <c r="BB167" s="182">
        <v>12000</v>
      </c>
      <c r="BC167" s="182">
        <v>5500</v>
      </c>
      <c r="BD167" s="182">
        <v>9300</v>
      </c>
      <c r="BE167" s="182">
        <v>12000</v>
      </c>
      <c r="BF167" s="182">
        <v>9300</v>
      </c>
      <c r="BG167" s="182">
        <v>9300</v>
      </c>
      <c r="BH167" s="182">
        <v>43500</v>
      </c>
      <c r="BI167" s="182">
        <v>12000</v>
      </c>
      <c r="BJ167" s="182">
        <v>9500</v>
      </c>
      <c r="BK167" s="182">
        <v>35500</v>
      </c>
      <c r="BL167" s="182">
        <v>8000</v>
      </c>
      <c r="BM167" s="182">
        <v>9300</v>
      </c>
      <c r="BN167" s="182">
        <v>17300</v>
      </c>
      <c r="BO167" s="182">
        <v>9300</v>
      </c>
      <c r="BP167" s="182">
        <v>8000</v>
      </c>
      <c r="BQ167" s="182">
        <v>10500</v>
      </c>
      <c r="BR167" s="182">
        <v>43500</v>
      </c>
      <c r="BS167" s="182">
        <v>60800</v>
      </c>
      <c r="BT167" s="182">
        <v>5500</v>
      </c>
      <c r="BU167" s="182">
        <v>9300</v>
      </c>
      <c r="BV167" s="182">
        <v>9500</v>
      </c>
      <c r="BW167" s="182">
        <v>16000</v>
      </c>
      <c r="BX167" s="182">
        <v>300</v>
      </c>
      <c r="BY167" s="182">
        <v>0</v>
      </c>
      <c r="BZ167" s="182">
        <v>12000</v>
      </c>
      <c r="CA167" s="182">
        <v>2000</v>
      </c>
      <c r="CB167" s="182">
        <v>7800</v>
      </c>
      <c r="CC167" s="182">
        <v>9500</v>
      </c>
      <c r="CD167" s="182">
        <v>12000</v>
      </c>
      <c r="CE167" s="182">
        <v>5500</v>
      </c>
      <c r="CF167" s="182">
        <v>300</v>
      </c>
      <c r="CG167" s="182">
        <v>5000</v>
      </c>
      <c r="CH167" s="182">
        <v>9300</v>
      </c>
      <c r="CI167" s="182">
        <v>8000</v>
      </c>
      <c r="CJ167" s="182">
        <v>12000</v>
      </c>
      <c r="CK167" s="182">
        <v>500</v>
      </c>
      <c r="CL167" s="182">
        <v>2300</v>
      </c>
      <c r="CM167" s="182">
        <v>1500</v>
      </c>
      <c r="CN167" s="182">
        <v>1300</v>
      </c>
      <c r="CO167" s="182">
        <v>8800</v>
      </c>
      <c r="CP167" s="182">
        <v>1000</v>
      </c>
      <c r="CQ167" s="182">
        <v>0</v>
      </c>
      <c r="CR167" s="182">
        <v>0</v>
      </c>
      <c r="CS167" s="182"/>
      <c r="CT167" s="182"/>
      <c r="CU167" s="182"/>
      <c r="CV167" s="182"/>
      <c r="CW167" s="182"/>
      <c r="CX167" s="182"/>
      <c r="CY167" s="182"/>
      <c r="CZ167" s="182"/>
      <c r="DA167" s="182"/>
      <c r="DB167" s="182"/>
      <c r="DC167" s="182"/>
      <c r="DD167" s="182"/>
      <c r="DE167" s="182"/>
      <c r="DF167" s="182"/>
      <c r="DG167" s="182"/>
      <c r="DH167" s="182"/>
      <c r="DI167" s="182"/>
      <c r="DJ167" s="182"/>
      <c r="DK167" s="182"/>
      <c r="DL167" s="182"/>
      <c r="DM167" s="182"/>
      <c r="DN167" s="182"/>
      <c r="DO167" s="182"/>
      <c r="DP167" s="182"/>
      <c r="DQ167" s="182"/>
      <c r="DR167" s="182"/>
      <c r="DS167" s="182"/>
      <c r="DT167" s="182"/>
      <c r="DU167" s="182"/>
      <c r="DV167" s="182"/>
      <c r="DW167" s="182"/>
      <c r="DX167" s="182"/>
      <c r="DY167" s="182"/>
      <c r="DZ167" s="182"/>
      <c r="EA167" s="182"/>
      <c r="EB167" s="182"/>
      <c r="EC167" s="182"/>
      <c r="ED167" s="182"/>
      <c r="EE167" s="182"/>
      <c r="EF167" s="182"/>
      <c r="EG167" s="182"/>
      <c r="EH167" s="182"/>
      <c r="EI167" s="182"/>
      <c r="EJ167" s="182"/>
      <c r="EK167" s="182"/>
      <c r="EL167" s="182"/>
      <c r="EM167" s="182"/>
      <c r="EN167" s="182"/>
      <c r="EO167" s="182"/>
      <c r="EP167" s="182"/>
      <c r="EQ167" s="182"/>
      <c r="ER167" s="182"/>
      <c r="ES167" s="182"/>
      <c r="ET167" s="182"/>
      <c r="EU167" s="182"/>
      <c r="EV167" s="182"/>
      <c r="EW167" s="182"/>
      <c r="EX167" s="182"/>
      <c r="EY167" s="182"/>
      <c r="EZ167" s="182"/>
      <c r="FA167" s="182"/>
      <c r="FB167" s="182"/>
      <c r="FC167" s="182"/>
      <c r="FD167" s="182"/>
      <c r="FE167" s="182"/>
      <c r="FF167" s="182"/>
      <c r="FG167" s="182"/>
      <c r="FH167" s="182"/>
    </row>
    <row r="168" spans="1:164" x14ac:dyDescent="0.85">
      <c r="G168" s="121"/>
    </row>
    <row r="169" spans="1:164" s="128" customFormat="1" ht="59.25" x14ac:dyDescent="1.3">
      <c r="A169" s="64" t="s">
        <v>297</v>
      </c>
      <c r="B169" s="64"/>
      <c r="C169" s="146"/>
      <c r="D169" s="124"/>
      <c r="E169" s="124"/>
      <c r="F169" s="124"/>
      <c r="G169" s="124"/>
      <c r="H169" s="125"/>
      <c r="I169" s="126"/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  <c r="W169" s="127"/>
      <c r="X169" s="127"/>
      <c r="Y169" s="127"/>
      <c r="Z169" s="127"/>
      <c r="AA169" s="127"/>
      <c r="AB169" s="127"/>
      <c r="AC169" s="127"/>
      <c r="AD169" s="127"/>
      <c r="AE169" s="127"/>
      <c r="AF169" s="127"/>
      <c r="AG169" s="127"/>
      <c r="AH169" s="127"/>
      <c r="AI169" s="127"/>
      <c r="AJ169" s="127"/>
      <c r="AK169" s="127"/>
      <c r="AL169" s="127"/>
      <c r="AM169" s="127"/>
      <c r="AN169" s="127"/>
      <c r="AO169" s="127"/>
      <c r="AP169" s="127"/>
      <c r="AQ169" s="127"/>
      <c r="AR169" s="127"/>
      <c r="AS169" s="127"/>
      <c r="AT169" s="127"/>
      <c r="AU169" s="127"/>
      <c r="AV169" s="127"/>
      <c r="AW169" s="127"/>
      <c r="AX169" s="127"/>
      <c r="AY169" s="127"/>
      <c r="AZ169" s="127"/>
      <c r="BA169" s="127"/>
      <c r="BB169" s="127"/>
      <c r="BC169" s="127"/>
      <c r="BD169" s="127"/>
      <c r="BE169" s="127"/>
      <c r="BF169" s="127"/>
      <c r="BG169" s="127"/>
      <c r="BH169" s="127"/>
      <c r="BI169" s="127"/>
      <c r="BJ169" s="127"/>
      <c r="BK169" s="127"/>
      <c r="BL169" s="127"/>
      <c r="BM169" s="127"/>
      <c r="BN169" s="127"/>
      <c r="BO169" s="127"/>
      <c r="BP169" s="127"/>
      <c r="BQ169" s="127"/>
      <c r="BR169" s="127"/>
      <c r="BS169" s="127"/>
      <c r="BT169" s="127"/>
      <c r="BU169" s="127"/>
      <c r="BV169" s="127"/>
      <c r="BW169" s="127"/>
      <c r="BX169" s="127"/>
      <c r="BY169" s="127"/>
      <c r="BZ169" s="127"/>
      <c r="CA169" s="127"/>
      <c r="CB169" s="127"/>
      <c r="CC169" s="127"/>
      <c r="CD169" s="127"/>
      <c r="CE169" s="127"/>
      <c r="CF169" s="127"/>
      <c r="CG169" s="127"/>
      <c r="CH169" s="127"/>
      <c r="CI169" s="127"/>
      <c r="CJ169" s="127"/>
      <c r="CK169" s="127"/>
      <c r="CL169" s="127"/>
      <c r="CM169" s="127"/>
      <c r="CN169" s="127"/>
      <c r="CO169" s="127"/>
      <c r="CP169" s="127"/>
      <c r="CQ169" s="127"/>
      <c r="CR169" s="127"/>
      <c r="CS169" s="127"/>
      <c r="CT169" s="127"/>
      <c r="CU169" s="127"/>
      <c r="CV169" s="127"/>
      <c r="CW169" s="127"/>
      <c r="CX169" s="127"/>
      <c r="CY169" s="127"/>
      <c r="CZ169" s="127"/>
      <c r="DA169" s="127"/>
      <c r="DB169" s="127"/>
      <c r="DC169" s="127"/>
      <c r="DD169" s="127"/>
      <c r="DE169" s="127"/>
      <c r="DF169" s="127"/>
      <c r="DG169" s="127"/>
    </row>
    <row r="170" spans="1:164" s="192" customFormat="1" ht="30.75" x14ac:dyDescent="0.7">
      <c r="A170" s="326" t="s">
        <v>0</v>
      </c>
      <c r="B170" s="290" t="s">
        <v>174</v>
      </c>
      <c r="C170" s="328" t="s">
        <v>1</v>
      </c>
      <c r="D170" s="330" t="s">
        <v>2</v>
      </c>
      <c r="E170" s="331"/>
      <c r="F170" s="331"/>
      <c r="G170" s="332"/>
      <c r="H170" s="333" t="s">
        <v>3</v>
      </c>
      <c r="I170" s="330" t="s">
        <v>4</v>
      </c>
      <c r="J170" s="331"/>
      <c r="K170" s="331"/>
      <c r="L170" s="331"/>
      <c r="M170" s="331"/>
      <c r="N170" s="331"/>
      <c r="O170" s="331"/>
      <c r="P170" s="331"/>
      <c r="Q170" s="331"/>
      <c r="R170" s="332"/>
      <c r="S170" s="335" t="s">
        <v>5</v>
      </c>
      <c r="T170" s="336"/>
      <c r="U170" s="336"/>
      <c r="V170" s="336"/>
      <c r="W170" s="336"/>
      <c r="X170" s="336"/>
      <c r="Y170" s="336"/>
      <c r="Z170" s="336"/>
      <c r="AA170" s="336"/>
      <c r="AB170" s="337"/>
      <c r="AC170" s="350" t="s">
        <v>6</v>
      </c>
      <c r="AD170" s="351"/>
      <c r="AE170" s="351"/>
      <c r="AF170" s="351"/>
      <c r="AG170" s="351"/>
      <c r="AH170" s="351"/>
      <c r="AI170" s="351"/>
      <c r="AJ170" s="351"/>
      <c r="AK170" s="352"/>
      <c r="AL170" s="335" t="s">
        <v>7</v>
      </c>
      <c r="AM170" s="336"/>
      <c r="AN170" s="336"/>
      <c r="AO170" s="336"/>
      <c r="AP170" s="336"/>
      <c r="AQ170" s="336"/>
      <c r="AR170" s="336"/>
      <c r="AS170" s="336"/>
      <c r="AT170" s="336"/>
      <c r="AU170" s="336"/>
      <c r="AV170" s="336"/>
      <c r="AW170" s="336"/>
      <c r="AX170" s="337"/>
      <c r="AY170" s="335" t="s">
        <v>8</v>
      </c>
      <c r="AZ170" s="336"/>
      <c r="BA170" s="336"/>
      <c r="BB170" s="336"/>
      <c r="BC170" s="336"/>
      <c r="BD170" s="336"/>
      <c r="BE170" s="336"/>
      <c r="BF170" s="336"/>
      <c r="BG170" s="337"/>
      <c r="BH170" s="335" t="s">
        <v>9</v>
      </c>
      <c r="BI170" s="336"/>
      <c r="BJ170" s="336"/>
      <c r="BK170" s="336"/>
      <c r="BL170" s="336"/>
      <c r="BM170" s="336"/>
      <c r="BN170" s="336"/>
      <c r="BO170" s="336"/>
      <c r="BP170" s="336"/>
      <c r="BQ170" s="337"/>
      <c r="BR170" s="350" t="s">
        <v>10</v>
      </c>
      <c r="BS170" s="351"/>
      <c r="BT170" s="351"/>
      <c r="BU170" s="351"/>
      <c r="BV170" s="351"/>
      <c r="BW170" s="351"/>
      <c r="BX170" s="351"/>
      <c r="BY170" s="351"/>
      <c r="BZ170" s="352"/>
      <c r="CA170" s="335" t="s">
        <v>11</v>
      </c>
      <c r="CB170" s="336"/>
      <c r="CC170" s="336"/>
      <c r="CD170" s="336"/>
      <c r="CE170" s="336"/>
      <c r="CF170" s="336"/>
      <c r="CG170" s="336"/>
      <c r="CH170" s="336"/>
      <c r="CI170" s="336"/>
      <c r="CJ170" s="337"/>
      <c r="CK170" s="335" t="s">
        <v>12</v>
      </c>
      <c r="CL170" s="336"/>
      <c r="CM170" s="336"/>
      <c r="CN170" s="336"/>
      <c r="CO170" s="336"/>
      <c r="CP170" s="337"/>
      <c r="CQ170" s="364" t="s">
        <v>13</v>
      </c>
      <c r="CR170" s="364" t="s">
        <v>14</v>
      </c>
      <c r="CS170" s="306" t="s">
        <v>330</v>
      </c>
      <c r="CT170" s="338" t="s">
        <v>15</v>
      </c>
      <c r="CU170" s="339"/>
      <c r="CV170" s="339"/>
      <c r="CW170" s="339"/>
      <c r="CX170" s="339"/>
      <c r="CY170" s="339"/>
      <c r="CZ170" s="339"/>
      <c r="DA170" s="340"/>
      <c r="DB170" s="189" t="s">
        <v>16</v>
      </c>
      <c r="DC170" s="190"/>
      <c r="DD170" s="190"/>
      <c r="DE170" s="190"/>
      <c r="DF170" s="190"/>
      <c r="DG170" s="190"/>
      <c r="DH170" s="190"/>
      <c r="DI170" s="190"/>
      <c r="DJ170" s="190"/>
      <c r="DK170" s="190"/>
      <c r="DL170" s="190"/>
      <c r="DM170" s="190"/>
      <c r="DN170" s="190"/>
      <c r="DO170" s="190"/>
      <c r="DP170" s="190"/>
      <c r="DQ170" s="190"/>
      <c r="DR170" s="190"/>
      <c r="DS170" s="190"/>
      <c r="DT170" s="190"/>
      <c r="DU170" s="190"/>
      <c r="DV170" s="190"/>
      <c r="DW170" s="190"/>
      <c r="DX170" s="190"/>
      <c r="DY170" s="190"/>
      <c r="DZ170" s="190"/>
      <c r="EA170" s="190"/>
      <c r="EB170" s="190"/>
      <c r="EC170" s="190"/>
      <c r="ED170" s="190"/>
      <c r="EE170" s="190"/>
      <c r="EF170" s="190"/>
      <c r="EG170" s="190"/>
      <c r="EH170" s="190"/>
      <c r="EI170" s="190"/>
      <c r="EJ170" s="190"/>
      <c r="EK170" s="190"/>
      <c r="EL170" s="190"/>
      <c r="EM170" s="190"/>
      <c r="EN170" s="190"/>
      <c r="EO170" s="190"/>
      <c r="EP170" s="190"/>
      <c r="EQ170" s="190"/>
      <c r="ER170" s="190"/>
      <c r="ES170" s="190"/>
      <c r="ET170" s="190"/>
      <c r="EU170" s="190"/>
      <c r="EV170" s="190"/>
      <c r="EW170" s="190"/>
      <c r="EX170" s="190"/>
      <c r="EY170" s="190"/>
      <c r="EZ170" s="190"/>
      <c r="FA170" s="190"/>
      <c r="FB170" s="190"/>
      <c r="FC170" s="190"/>
      <c r="FD170" s="190"/>
      <c r="FE170" s="190"/>
      <c r="FF170" s="190"/>
      <c r="FG170" s="190"/>
      <c r="FH170" s="191"/>
    </row>
    <row r="171" spans="1:164" s="201" customFormat="1" ht="92.25" x14ac:dyDescent="0.55000000000000004">
      <c r="A171" s="327"/>
      <c r="B171" s="291"/>
      <c r="C171" s="329"/>
      <c r="D171" s="193" t="s">
        <v>17</v>
      </c>
      <c r="E171" s="193" t="s">
        <v>18</v>
      </c>
      <c r="F171" s="193" t="s">
        <v>19</v>
      </c>
      <c r="G171" s="193" t="s">
        <v>20</v>
      </c>
      <c r="H171" s="334"/>
      <c r="I171" s="194" t="s">
        <v>21</v>
      </c>
      <c r="J171" s="195" t="s">
        <v>22</v>
      </c>
      <c r="K171" s="195" t="s">
        <v>23</v>
      </c>
      <c r="L171" s="195" t="s">
        <v>24</v>
      </c>
      <c r="M171" s="195" t="s">
        <v>25</v>
      </c>
      <c r="N171" s="195" t="s">
        <v>26</v>
      </c>
      <c r="O171" s="195" t="s">
        <v>27</v>
      </c>
      <c r="P171" s="195" t="s">
        <v>28</v>
      </c>
      <c r="Q171" s="195" t="s">
        <v>29</v>
      </c>
      <c r="R171" s="195" t="s">
        <v>30</v>
      </c>
      <c r="S171" s="194" t="s">
        <v>31</v>
      </c>
      <c r="T171" s="195" t="s">
        <v>32</v>
      </c>
      <c r="U171" s="195" t="s">
        <v>33</v>
      </c>
      <c r="V171" s="195" t="s">
        <v>34</v>
      </c>
      <c r="W171" s="195" t="s">
        <v>35</v>
      </c>
      <c r="X171" s="195" t="s">
        <v>36</v>
      </c>
      <c r="Y171" s="195" t="s">
        <v>37</v>
      </c>
      <c r="Z171" s="195" t="s">
        <v>38</v>
      </c>
      <c r="AA171" s="195" t="s">
        <v>39</v>
      </c>
      <c r="AB171" s="195" t="s">
        <v>40</v>
      </c>
      <c r="AC171" s="194" t="s">
        <v>41</v>
      </c>
      <c r="AD171" s="195" t="s">
        <v>42</v>
      </c>
      <c r="AE171" s="196" t="s">
        <v>43</v>
      </c>
      <c r="AF171" s="195" t="s">
        <v>44</v>
      </c>
      <c r="AG171" s="195" t="s">
        <v>45</v>
      </c>
      <c r="AH171" s="195" t="s">
        <v>46</v>
      </c>
      <c r="AI171" s="195" t="s">
        <v>47</v>
      </c>
      <c r="AJ171" s="195" t="s">
        <v>48</v>
      </c>
      <c r="AK171" s="195" t="s">
        <v>49</v>
      </c>
      <c r="AL171" s="194" t="s">
        <v>50</v>
      </c>
      <c r="AM171" s="195" t="s">
        <v>51</v>
      </c>
      <c r="AN171" s="195" t="s">
        <v>52</v>
      </c>
      <c r="AO171" s="195" t="s">
        <v>53</v>
      </c>
      <c r="AP171" s="195" t="s">
        <v>54</v>
      </c>
      <c r="AQ171" s="195" t="s">
        <v>55</v>
      </c>
      <c r="AR171" s="195" t="s">
        <v>56</v>
      </c>
      <c r="AS171" s="195" t="s">
        <v>57</v>
      </c>
      <c r="AT171" s="195" t="s">
        <v>58</v>
      </c>
      <c r="AU171" s="195" t="s">
        <v>59</v>
      </c>
      <c r="AV171" s="195" t="s">
        <v>60</v>
      </c>
      <c r="AW171" s="195" t="s">
        <v>61</v>
      </c>
      <c r="AX171" s="195" t="s">
        <v>62</v>
      </c>
      <c r="AY171" s="194" t="s">
        <v>63</v>
      </c>
      <c r="AZ171" s="195" t="s">
        <v>64</v>
      </c>
      <c r="BA171" s="195" t="s">
        <v>65</v>
      </c>
      <c r="BB171" s="195" t="s">
        <v>66</v>
      </c>
      <c r="BC171" s="195" t="s">
        <v>67</v>
      </c>
      <c r="BD171" s="195" t="s">
        <v>68</v>
      </c>
      <c r="BE171" s="195" t="s">
        <v>69</v>
      </c>
      <c r="BF171" s="195" t="s">
        <v>70</v>
      </c>
      <c r="BG171" s="195" t="s">
        <v>71</v>
      </c>
      <c r="BH171" s="194" t="s">
        <v>72</v>
      </c>
      <c r="BI171" s="195" t="s">
        <v>73</v>
      </c>
      <c r="BJ171" s="195" t="s">
        <v>74</v>
      </c>
      <c r="BK171" s="195" t="s">
        <v>75</v>
      </c>
      <c r="BL171" s="195" t="s">
        <v>76</v>
      </c>
      <c r="BM171" s="195" t="s">
        <v>77</v>
      </c>
      <c r="BN171" s="195" t="s">
        <v>78</v>
      </c>
      <c r="BO171" s="195" t="s">
        <v>79</v>
      </c>
      <c r="BP171" s="195" t="s">
        <v>80</v>
      </c>
      <c r="BQ171" s="195" t="s">
        <v>81</v>
      </c>
      <c r="BR171" s="194" t="s">
        <v>82</v>
      </c>
      <c r="BS171" s="195" t="s">
        <v>83</v>
      </c>
      <c r="BT171" s="195" t="s">
        <v>84</v>
      </c>
      <c r="BU171" s="195" t="s">
        <v>85</v>
      </c>
      <c r="BV171" s="195" t="s">
        <v>86</v>
      </c>
      <c r="BW171" s="195" t="s">
        <v>87</v>
      </c>
      <c r="BX171" s="195" t="s">
        <v>88</v>
      </c>
      <c r="BY171" s="196" t="s">
        <v>89</v>
      </c>
      <c r="BZ171" s="195" t="s">
        <v>90</v>
      </c>
      <c r="CA171" s="194" t="s">
        <v>91</v>
      </c>
      <c r="CB171" s="195" t="s">
        <v>92</v>
      </c>
      <c r="CC171" s="195" t="s">
        <v>93</v>
      </c>
      <c r="CD171" s="195" t="s">
        <v>94</v>
      </c>
      <c r="CE171" s="195" t="s">
        <v>95</v>
      </c>
      <c r="CF171" s="195" t="s">
        <v>96</v>
      </c>
      <c r="CG171" s="195" t="s">
        <v>97</v>
      </c>
      <c r="CH171" s="195" t="s">
        <v>98</v>
      </c>
      <c r="CI171" s="195" t="s">
        <v>99</v>
      </c>
      <c r="CJ171" s="195" t="s">
        <v>100</v>
      </c>
      <c r="CK171" s="194" t="s">
        <v>101</v>
      </c>
      <c r="CL171" s="195" t="s">
        <v>102</v>
      </c>
      <c r="CM171" s="195" t="s">
        <v>103</v>
      </c>
      <c r="CN171" s="195" t="s">
        <v>104</v>
      </c>
      <c r="CO171" s="195" t="s">
        <v>105</v>
      </c>
      <c r="CP171" s="195" t="s">
        <v>106</v>
      </c>
      <c r="CQ171" s="365"/>
      <c r="CR171" s="365"/>
      <c r="CS171" s="307"/>
      <c r="CT171" s="197" t="s">
        <v>107</v>
      </c>
      <c r="CU171" s="197" t="s">
        <v>108</v>
      </c>
      <c r="CV171" s="197" t="s">
        <v>109</v>
      </c>
      <c r="CW171" s="197" t="s">
        <v>110</v>
      </c>
      <c r="CX171" s="197" t="s">
        <v>111</v>
      </c>
      <c r="CY171" s="197" t="s">
        <v>112</v>
      </c>
      <c r="CZ171" s="197" t="s">
        <v>113</v>
      </c>
      <c r="DA171" s="197" t="s">
        <v>114</v>
      </c>
      <c r="DB171" s="198" t="s">
        <v>115</v>
      </c>
      <c r="DC171" s="198" t="s">
        <v>116</v>
      </c>
      <c r="DD171" s="198" t="s">
        <v>117</v>
      </c>
      <c r="DE171" s="198" t="s">
        <v>118</v>
      </c>
      <c r="DF171" s="198" t="s">
        <v>119</v>
      </c>
      <c r="DG171" s="198" t="s">
        <v>120</v>
      </c>
      <c r="DH171" s="198" t="s">
        <v>121</v>
      </c>
      <c r="DI171" s="199" t="s">
        <v>122</v>
      </c>
      <c r="DJ171" s="199" t="s">
        <v>123</v>
      </c>
      <c r="DK171" s="199" t="s">
        <v>124</v>
      </c>
      <c r="DL171" s="199" t="s">
        <v>125</v>
      </c>
      <c r="DM171" s="199" t="s">
        <v>126</v>
      </c>
      <c r="DN171" s="199" t="s">
        <v>127</v>
      </c>
      <c r="DO171" s="199" t="s">
        <v>128</v>
      </c>
      <c r="DP171" s="200" t="s">
        <v>129</v>
      </c>
      <c r="DQ171" s="200" t="s">
        <v>130</v>
      </c>
      <c r="DR171" s="200" t="s">
        <v>131</v>
      </c>
      <c r="DS171" s="200" t="s">
        <v>132</v>
      </c>
      <c r="DT171" s="200" t="s">
        <v>133</v>
      </c>
      <c r="DU171" s="200" t="s">
        <v>134</v>
      </c>
      <c r="DV171" s="200" t="s">
        <v>135</v>
      </c>
      <c r="DW171" s="200" t="s">
        <v>136</v>
      </c>
      <c r="DX171" s="200" t="s">
        <v>137</v>
      </c>
      <c r="DY171" s="200" t="s">
        <v>138</v>
      </c>
      <c r="DZ171" s="200" t="s">
        <v>139</v>
      </c>
      <c r="EA171" s="200" t="s">
        <v>140</v>
      </c>
      <c r="EB171" s="200" t="s">
        <v>141</v>
      </c>
      <c r="EC171" s="200" t="s">
        <v>142</v>
      </c>
      <c r="ED171" s="200" t="s">
        <v>143</v>
      </c>
      <c r="EE171" s="200" t="s">
        <v>144</v>
      </c>
      <c r="EF171" s="200" t="s">
        <v>145</v>
      </c>
      <c r="EG171" s="200" t="s">
        <v>146</v>
      </c>
      <c r="EH171" s="200" t="s">
        <v>147</v>
      </c>
      <c r="EI171" s="200" t="s">
        <v>148</v>
      </c>
      <c r="EJ171" s="200" t="s">
        <v>149</v>
      </c>
      <c r="EK171" s="200" t="s">
        <v>150</v>
      </c>
      <c r="EL171" s="200" t="s">
        <v>151</v>
      </c>
      <c r="EM171" s="200" t="s">
        <v>152</v>
      </c>
      <c r="EN171" s="200" t="s">
        <v>153</v>
      </c>
      <c r="EO171" s="200" t="s">
        <v>154</v>
      </c>
      <c r="EP171" s="200" t="s">
        <v>155</v>
      </c>
      <c r="EQ171" s="200" t="s">
        <v>156</v>
      </c>
      <c r="ER171" s="200" t="s">
        <v>157</v>
      </c>
      <c r="ES171" s="200" t="s">
        <v>158</v>
      </c>
      <c r="ET171" s="200" t="s">
        <v>159</v>
      </c>
      <c r="EU171" s="200" t="s">
        <v>160</v>
      </c>
      <c r="EV171" s="200" t="s">
        <v>161</v>
      </c>
      <c r="EW171" s="200" t="s">
        <v>162</v>
      </c>
      <c r="EX171" s="200" t="s">
        <v>163</v>
      </c>
      <c r="EY171" s="200" t="s">
        <v>164</v>
      </c>
      <c r="EZ171" s="200" t="s">
        <v>165</v>
      </c>
      <c r="FA171" s="200" t="s">
        <v>166</v>
      </c>
      <c r="FB171" s="200" t="s">
        <v>167</v>
      </c>
      <c r="FC171" s="200" t="s">
        <v>168</v>
      </c>
      <c r="FD171" s="200" t="s">
        <v>169</v>
      </c>
      <c r="FE171" s="200" t="s">
        <v>170</v>
      </c>
      <c r="FF171" s="200" t="s">
        <v>171</v>
      </c>
      <c r="FG171" s="200" t="s">
        <v>172</v>
      </c>
      <c r="FH171" s="200" t="s">
        <v>173</v>
      </c>
    </row>
    <row r="172" spans="1:164" s="205" customFormat="1" x14ac:dyDescent="0.85">
      <c r="A172" s="202"/>
      <c r="B172" s="202"/>
      <c r="C172" s="203"/>
      <c r="D172" s="203"/>
      <c r="E172" s="203"/>
      <c r="F172" s="203"/>
      <c r="G172" s="203"/>
      <c r="H172" s="204">
        <f>SUM(H173:H183)</f>
        <v>3019000</v>
      </c>
      <c r="I172" s="204">
        <f t="shared" ref="I172:AN172" si="403">SUM(I173+I176+I178)</f>
        <v>0</v>
      </c>
      <c r="J172" s="204">
        <f t="shared" si="403"/>
        <v>0</v>
      </c>
      <c r="K172" s="204">
        <f t="shared" si="403"/>
        <v>0</v>
      </c>
      <c r="L172" s="204">
        <f t="shared" si="403"/>
        <v>0</v>
      </c>
      <c r="M172" s="204">
        <f t="shared" si="403"/>
        <v>0</v>
      </c>
      <c r="N172" s="204">
        <f t="shared" si="403"/>
        <v>0</v>
      </c>
      <c r="O172" s="204">
        <f t="shared" si="403"/>
        <v>0</v>
      </c>
      <c r="P172" s="204">
        <f t="shared" si="403"/>
        <v>0</v>
      </c>
      <c r="Q172" s="204">
        <f t="shared" si="403"/>
        <v>0</v>
      </c>
      <c r="R172" s="204">
        <f t="shared" si="403"/>
        <v>0</v>
      </c>
      <c r="S172" s="204">
        <f t="shared" si="403"/>
        <v>0</v>
      </c>
      <c r="T172" s="204">
        <f t="shared" si="403"/>
        <v>0</v>
      </c>
      <c r="U172" s="204">
        <f t="shared" si="403"/>
        <v>0</v>
      </c>
      <c r="V172" s="204">
        <f t="shared" si="403"/>
        <v>0</v>
      </c>
      <c r="W172" s="204">
        <f t="shared" si="403"/>
        <v>0</v>
      </c>
      <c r="X172" s="204">
        <f t="shared" si="403"/>
        <v>0</v>
      </c>
      <c r="Y172" s="204">
        <f t="shared" si="403"/>
        <v>0</v>
      </c>
      <c r="Z172" s="204">
        <f t="shared" si="403"/>
        <v>0</v>
      </c>
      <c r="AA172" s="204">
        <f t="shared" si="403"/>
        <v>0</v>
      </c>
      <c r="AB172" s="204">
        <f t="shared" si="403"/>
        <v>0</v>
      </c>
      <c r="AC172" s="204">
        <f t="shared" si="403"/>
        <v>0</v>
      </c>
      <c r="AD172" s="204">
        <f t="shared" si="403"/>
        <v>0</v>
      </c>
      <c r="AE172" s="204">
        <f t="shared" si="403"/>
        <v>0</v>
      </c>
      <c r="AF172" s="204">
        <f t="shared" si="403"/>
        <v>0</v>
      </c>
      <c r="AG172" s="204">
        <f t="shared" si="403"/>
        <v>0</v>
      </c>
      <c r="AH172" s="204">
        <f t="shared" si="403"/>
        <v>0</v>
      </c>
      <c r="AI172" s="204">
        <f t="shared" si="403"/>
        <v>0</v>
      </c>
      <c r="AJ172" s="204">
        <f t="shared" si="403"/>
        <v>0</v>
      </c>
      <c r="AK172" s="204">
        <f t="shared" si="403"/>
        <v>0</v>
      </c>
      <c r="AL172" s="204">
        <f t="shared" si="403"/>
        <v>0</v>
      </c>
      <c r="AM172" s="204">
        <f t="shared" si="403"/>
        <v>0</v>
      </c>
      <c r="AN172" s="204">
        <f t="shared" si="403"/>
        <v>0</v>
      </c>
      <c r="AO172" s="204">
        <f t="shared" ref="AO172:BT172" si="404">SUM(AO173+AO176+AO178)</f>
        <v>0</v>
      </c>
      <c r="AP172" s="204">
        <f t="shared" si="404"/>
        <v>0</v>
      </c>
      <c r="AQ172" s="204">
        <f t="shared" si="404"/>
        <v>0</v>
      </c>
      <c r="AR172" s="204">
        <f t="shared" si="404"/>
        <v>0</v>
      </c>
      <c r="AS172" s="204">
        <f t="shared" si="404"/>
        <v>0</v>
      </c>
      <c r="AT172" s="204">
        <f t="shared" si="404"/>
        <v>0</v>
      </c>
      <c r="AU172" s="204">
        <f t="shared" si="404"/>
        <v>0</v>
      </c>
      <c r="AV172" s="204">
        <f t="shared" si="404"/>
        <v>0</v>
      </c>
      <c r="AW172" s="204">
        <f t="shared" si="404"/>
        <v>0</v>
      </c>
      <c r="AX172" s="204">
        <f t="shared" si="404"/>
        <v>0</v>
      </c>
      <c r="AY172" s="204">
        <f t="shared" si="404"/>
        <v>0</v>
      </c>
      <c r="AZ172" s="204">
        <f t="shared" si="404"/>
        <v>0</v>
      </c>
      <c r="BA172" s="204">
        <f t="shared" si="404"/>
        <v>0</v>
      </c>
      <c r="BB172" s="204">
        <f t="shared" si="404"/>
        <v>0</v>
      </c>
      <c r="BC172" s="204">
        <f t="shared" si="404"/>
        <v>0</v>
      </c>
      <c r="BD172" s="204">
        <f t="shared" si="404"/>
        <v>0</v>
      </c>
      <c r="BE172" s="204">
        <f t="shared" si="404"/>
        <v>0</v>
      </c>
      <c r="BF172" s="204">
        <f t="shared" si="404"/>
        <v>0</v>
      </c>
      <c r="BG172" s="204">
        <f t="shared" si="404"/>
        <v>0</v>
      </c>
      <c r="BH172" s="204">
        <f t="shared" si="404"/>
        <v>0</v>
      </c>
      <c r="BI172" s="204">
        <f t="shared" si="404"/>
        <v>0</v>
      </c>
      <c r="BJ172" s="204">
        <f t="shared" si="404"/>
        <v>0</v>
      </c>
      <c r="BK172" s="204">
        <f t="shared" si="404"/>
        <v>0</v>
      </c>
      <c r="BL172" s="204">
        <f t="shared" si="404"/>
        <v>0</v>
      </c>
      <c r="BM172" s="204">
        <f t="shared" si="404"/>
        <v>0</v>
      </c>
      <c r="BN172" s="204">
        <f t="shared" si="404"/>
        <v>0</v>
      </c>
      <c r="BO172" s="204">
        <f t="shared" si="404"/>
        <v>0</v>
      </c>
      <c r="BP172" s="204">
        <f t="shared" si="404"/>
        <v>0</v>
      </c>
      <c r="BQ172" s="204">
        <f t="shared" si="404"/>
        <v>0</v>
      </c>
      <c r="BR172" s="204">
        <f t="shared" si="404"/>
        <v>0</v>
      </c>
      <c r="BS172" s="204">
        <f t="shared" si="404"/>
        <v>0</v>
      </c>
      <c r="BT172" s="204">
        <f t="shared" si="404"/>
        <v>0</v>
      </c>
      <c r="BU172" s="204">
        <f t="shared" ref="BU172:CR172" si="405">SUM(BU173+BU176+BU178)</f>
        <v>0</v>
      </c>
      <c r="BV172" s="204">
        <f t="shared" si="405"/>
        <v>0</v>
      </c>
      <c r="BW172" s="204">
        <f t="shared" si="405"/>
        <v>0</v>
      </c>
      <c r="BX172" s="204">
        <f t="shared" si="405"/>
        <v>0</v>
      </c>
      <c r="BY172" s="204">
        <f t="shared" si="405"/>
        <v>0</v>
      </c>
      <c r="BZ172" s="204">
        <f t="shared" si="405"/>
        <v>0</v>
      </c>
      <c r="CA172" s="204">
        <f t="shared" si="405"/>
        <v>0</v>
      </c>
      <c r="CB172" s="204">
        <f t="shared" si="405"/>
        <v>0</v>
      </c>
      <c r="CC172" s="204">
        <f t="shared" si="405"/>
        <v>0</v>
      </c>
      <c r="CD172" s="204">
        <f t="shared" si="405"/>
        <v>0</v>
      </c>
      <c r="CE172" s="204">
        <f t="shared" si="405"/>
        <v>0</v>
      </c>
      <c r="CF172" s="204">
        <f t="shared" si="405"/>
        <v>0</v>
      </c>
      <c r="CG172" s="204">
        <f t="shared" si="405"/>
        <v>0</v>
      </c>
      <c r="CH172" s="204">
        <f t="shared" si="405"/>
        <v>0</v>
      </c>
      <c r="CI172" s="204">
        <f t="shared" si="405"/>
        <v>0</v>
      </c>
      <c r="CJ172" s="204">
        <f t="shared" si="405"/>
        <v>0</v>
      </c>
      <c r="CK172" s="204">
        <f t="shared" si="405"/>
        <v>0</v>
      </c>
      <c r="CL172" s="204">
        <f t="shared" si="405"/>
        <v>0</v>
      </c>
      <c r="CM172" s="204">
        <f t="shared" si="405"/>
        <v>0</v>
      </c>
      <c r="CN172" s="204">
        <f t="shared" si="405"/>
        <v>0</v>
      </c>
      <c r="CO172" s="204">
        <f t="shared" si="405"/>
        <v>0</v>
      </c>
      <c r="CP172" s="204">
        <f t="shared" si="405"/>
        <v>0</v>
      </c>
      <c r="CQ172" s="204">
        <f t="shared" si="405"/>
        <v>0</v>
      </c>
      <c r="CR172" s="204">
        <f t="shared" si="405"/>
        <v>0</v>
      </c>
      <c r="CS172" s="204"/>
      <c r="CT172" s="204">
        <f t="shared" ref="CT172:DY172" si="406">SUM(CT173+CT176+CT178)</f>
        <v>0</v>
      </c>
      <c r="CU172" s="204">
        <f t="shared" si="406"/>
        <v>0</v>
      </c>
      <c r="CV172" s="204">
        <f t="shared" si="406"/>
        <v>0</v>
      </c>
      <c r="CW172" s="204">
        <f t="shared" si="406"/>
        <v>0</v>
      </c>
      <c r="CX172" s="204">
        <f t="shared" si="406"/>
        <v>0</v>
      </c>
      <c r="CY172" s="204">
        <f t="shared" si="406"/>
        <v>0</v>
      </c>
      <c r="CZ172" s="204">
        <f t="shared" si="406"/>
        <v>0</v>
      </c>
      <c r="DA172" s="204">
        <f t="shared" si="406"/>
        <v>0</v>
      </c>
      <c r="DB172" s="204">
        <f t="shared" si="406"/>
        <v>0</v>
      </c>
      <c r="DC172" s="204">
        <f t="shared" si="406"/>
        <v>0</v>
      </c>
      <c r="DD172" s="204">
        <f t="shared" si="406"/>
        <v>0</v>
      </c>
      <c r="DE172" s="204">
        <f t="shared" si="406"/>
        <v>0</v>
      </c>
      <c r="DF172" s="204">
        <f t="shared" si="406"/>
        <v>0</v>
      </c>
      <c r="DG172" s="204">
        <f t="shared" si="406"/>
        <v>0</v>
      </c>
      <c r="DH172" s="204">
        <f t="shared" si="406"/>
        <v>0</v>
      </c>
      <c r="DI172" s="204">
        <f t="shared" si="406"/>
        <v>0</v>
      </c>
      <c r="DJ172" s="204">
        <f t="shared" si="406"/>
        <v>0</v>
      </c>
      <c r="DK172" s="204">
        <f t="shared" si="406"/>
        <v>0</v>
      </c>
      <c r="DL172" s="204">
        <f t="shared" si="406"/>
        <v>0</v>
      </c>
      <c r="DM172" s="204">
        <f t="shared" si="406"/>
        <v>0</v>
      </c>
      <c r="DN172" s="204">
        <f t="shared" si="406"/>
        <v>0</v>
      </c>
      <c r="DO172" s="204">
        <f t="shared" si="406"/>
        <v>0</v>
      </c>
      <c r="DP172" s="204">
        <f t="shared" si="406"/>
        <v>0</v>
      </c>
      <c r="DQ172" s="204">
        <f t="shared" si="406"/>
        <v>0</v>
      </c>
      <c r="DR172" s="204">
        <f t="shared" si="406"/>
        <v>0</v>
      </c>
      <c r="DS172" s="204">
        <f t="shared" si="406"/>
        <v>0</v>
      </c>
      <c r="DT172" s="204">
        <f t="shared" si="406"/>
        <v>0</v>
      </c>
      <c r="DU172" s="204">
        <f t="shared" si="406"/>
        <v>0</v>
      </c>
      <c r="DV172" s="204">
        <f t="shared" si="406"/>
        <v>0</v>
      </c>
      <c r="DW172" s="204">
        <f t="shared" si="406"/>
        <v>0</v>
      </c>
      <c r="DX172" s="204">
        <f t="shared" si="406"/>
        <v>0</v>
      </c>
      <c r="DY172" s="204">
        <f t="shared" si="406"/>
        <v>0</v>
      </c>
      <c r="DZ172" s="204">
        <f t="shared" ref="DZ172:FE172" si="407">SUM(DZ173+DZ176+DZ178)</f>
        <v>0</v>
      </c>
      <c r="EA172" s="204">
        <f t="shared" si="407"/>
        <v>0</v>
      </c>
      <c r="EB172" s="204">
        <f t="shared" si="407"/>
        <v>0</v>
      </c>
      <c r="EC172" s="204">
        <f t="shared" si="407"/>
        <v>0</v>
      </c>
      <c r="ED172" s="204">
        <f t="shared" si="407"/>
        <v>0</v>
      </c>
      <c r="EE172" s="204">
        <f t="shared" si="407"/>
        <v>0</v>
      </c>
      <c r="EF172" s="204">
        <f t="shared" si="407"/>
        <v>0</v>
      </c>
      <c r="EG172" s="204">
        <f t="shared" si="407"/>
        <v>0</v>
      </c>
      <c r="EH172" s="204">
        <f t="shared" si="407"/>
        <v>0</v>
      </c>
      <c r="EI172" s="204">
        <f t="shared" si="407"/>
        <v>0</v>
      </c>
      <c r="EJ172" s="204">
        <f t="shared" si="407"/>
        <v>0</v>
      </c>
      <c r="EK172" s="204">
        <f t="shared" si="407"/>
        <v>0</v>
      </c>
      <c r="EL172" s="204">
        <f t="shared" si="407"/>
        <v>0</v>
      </c>
      <c r="EM172" s="204">
        <f t="shared" si="407"/>
        <v>0</v>
      </c>
      <c r="EN172" s="204">
        <f t="shared" si="407"/>
        <v>0</v>
      </c>
      <c r="EO172" s="204">
        <f t="shared" si="407"/>
        <v>0</v>
      </c>
      <c r="EP172" s="204">
        <f t="shared" si="407"/>
        <v>0</v>
      </c>
      <c r="EQ172" s="204">
        <f t="shared" si="407"/>
        <v>0</v>
      </c>
      <c r="ER172" s="204">
        <f t="shared" si="407"/>
        <v>0</v>
      </c>
      <c r="ES172" s="204">
        <f t="shared" si="407"/>
        <v>0</v>
      </c>
      <c r="ET172" s="204">
        <f t="shared" si="407"/>
        <v>0</v>
      </c>
      <c r="EU172" s="204">
        <f t="shared" si="407"/>
        <v>0</v>
      </c>
      <c r="EV172" s="204">
        <f t="shared" si="407"/>
        <v>0</v>
      </c>
      <c r="EW172" s="204">
        <f t="shared" si="407"/>
        <v>0</v>
      </c>
      <c r="EX172" s="204">
        <f t="shared" si="407"/>
        <v>0</v>
      </c>
      <c r="EY172" s="204">
        <f t="shared" si="407"/>
        <v>0</v>
      </c>
      <c r="EZ172" s="204">
        <f t="shared" si="407"/>
        <v>0</v>
      </c>
      <c r="FA172" s="204">
        <f t="shared" si="407"/>
        <v>0</v>
      </c>
      <c r="FB172" s="204">
        <f t="shared" si="407"/>
        <v>0</v>
      </c>
      <c r="FC172" s="204">
        <f t="shared" si="407"/>
        <v>0</v>
      </c>
      <c r="FD172" s="204">
        <f t="shared" si="407"/>
        <v>0</v>
      </c>
      <c r="FE172" s="204">
        <f t="shared" si="407"/>
        <v>0</v>
      </c>
      <c r="FF172" s="204">
        <f t="shared" ref="FF172:FH172" si="408">SUM(FF173+FF176+FF178)</f>
        <v>0</v>
      </c>
      <c r="FG172" s="204">
        <f t="shared" si="408"/>
        <v>0</v>
      </c>
      <c r="FH172" s="204">
        <f t="shared" si="408"/>
        <v>0</v>
      </c>
    </row>
    <row r="173" spans="1:164" hidden="1" x14ac:dyDescent="0.85">
      <c r="A173" s="206" t="s">
        <v>175</v>
      </c>
      <c r="B173" s="206"/>
      <c r="C173" s="206"/>
      <c r="D173" s="206"/>
      <c r="E173" s="206"/>
      <c r="F173" s="206"/>
      <c r="G173" s="206"/>
      <c r="H173" s="206">
        <f t="shared" ref="H173:H184" si="409">SUM(I173:FH173)</f>
        <v>0</v>
      </c>
      <c r="I173" s="206"/>
      <c r="J173" s="206"/>
      <c r="K173" s="206"/>
      <c r="L173" s="206"/>
      <c r="M173" s="206"/>
      <c r="N173" s="206"/>
      <c r="O173" s="206"/>
      <c r="P173" s="206"/>
      <c r="Q173" s="206"/>
      <c r="R173" s="206"/>
      <c r="S173" s="206"/>
      <c r="T173" s="206"/>
      <c r="U173" s="206"/>
      <c r="V173" s="206"/>
      <c r="W173" s="206"/>
      <c r="X173" s="206"/>
      <c r="Y173" s="206"/>
      <c r="Z173" s="206"/>
      <c r="AA173" s="206"/>
      <c r="AB173" s="206"/>
      <c r="AC173" s="206"/>
      <c r="AD173" s="206"/>
      <c r="AE173" s="206"/>
      <c r="AF173" s="206"/>
      <c r="AG173" s="206"/>
      <c r="AH173" s="206"/>
      <c r="AI173" s="206"/>
      <c r="AJ173" s="206"/>
      <c r="AK173" s="206"/>
      <c r="AL173" s="206"/>
      <c r="AM173" s="206"/>
      <c r="AN173" s="206"/>
      <c r="AO173" s="206"/>
      <c r="AP173" s="206"/>
      <c r="AQ173" s="206"/>
      <c r="AR173" s="206"/>
      <c r="AS173" s="206"/>
      <c r="AT173" s="206"/>
      <c r="AU173" s="206"/>
      <c r="AV173" s="206"/>
      <c r="AW173" s="206"/>
      <c r="AX173" s="206"/>
      <c r="AY173" s="206"/>
      <c r="AZ173" s="206"/>
      <c r="BA173" s="206"/>
      <c r="BB173" s="206"/>
      <c r="BC173" s="206"/>
      <c r="BD173" s="206"/>
      <c r="BE173" s="206"/>
      <c r="BF173" s="206"/>
      <c r="BG173" s="206"/>
      <c r="BH173" s="206"/>
      <c r="BI173" s="206"/>
      <c r="BJ173" s="206"/>
      <c r="BK173" s="206"/>
      <c r="BL173" s="206"/>
      <c r="BM173" s="206"/>
      <c r="BN173" s="206"/>
      <c r="BO173" s="206"/>
      <c r="BP173" s="206"/>
      <c r="BQ173" s="206"/>
      <c r="BR173" s="206"/>
      <c r="BS173" s="206"/>
      <c r="BT173" s="206"/>
      <c r="BU173" s="206"/>
      <c r="BV173" s="206"/>
      <c r="BW173" s="206"/>
      <c r="BX173" s="206"/>
      <c r="BY173" s="206"/>
      <c r="BZ173" s="206"/>
      <c r="CA173" s="206"/>
      <c r="CB173" s="206"/>
      <c r="CC173" s="206"/>
      <c r="CD173" s="206"/>
      <c r="CE173" s="206"/>
      <c r="CF173" s="206"/>
      <c r="CG173" s="206"/>
      <c r="CH173" s="206"/>
      <c r="CI173" s="206"/>
      <c r="CJ173" s="206"/>
      <c r="CK173" s="206"/>
      <c r="CL173" s="206"/>
      <c r="CM173" s="206"/>
      <c r="CN173" s="206"/>
      <c r="CO173" s="206"/>
      <c r="CP173" s="206"/>
      <c r="CQ173" s="206"/>
      <c r="CR173" s="206"/>
      <c r="CS173" s="206"/>
      <c r="CT173" s="206"/>
      <c r="CU173" s="206"/>
      <c r="CV173" s="206"/>
      <c r="CW173" s="206"/>
      <c r="CX173" s="206"/>
      <c r="CY173" s="206"/>
      <c r="CZ173" s="206"/>
      <c r="DA173" s="206"/>
      <c r="DB173" s="206"/>
      <c r="DC173" s="206"/>
      <c r="DD173" s="206"/>
      <c r="DE173" s="206"/>
      <c r="DF173" s="206"/>
      <c r="DG173" s="206"/>
      <c r="DH173" s="206"/>
      <c r="DI173" s="206"/>
      <c r="DJ173" s="206"/>
      <c r="DK173" s="206"/>
      <c r="DL173" s="206"/>
      <c r="DM173" s="206"/>
      <c r="DN173" s="206"/>
      <c r="DO173" s="206"/>
      <c r="DP173" s="206"/>
      <c r="DQ173" s="206"/>
      <c r="DR173" s="206"/>
      <c r="DS173" s="206"/>
      <c r="DT173" s="206"/>
      <c r="DU173" s="206"/>
      <c r="DV173" s="206"/>
      <c r="DW173" s="206"/>
      <c r="DX173" s="206"/>
      <c r="DY173" s="206"/>
      <c r="DZ173" s="206"/>
      <c r="EA173" s="206"/>
      <c r="EB173" s="206"/>
      <c r="EC173" s="206"/>
      <c r="ED173" s="206"/>
      <c r="EE173" s="206"/>
      <c r="EF173" s="206"/>
      <c r="EG173" s="206"/>
      <c r="EH173" s="206"/>
      <c r="EI173" s="206"/>
      <c r="EJ173" s="206"/>
      <c r="EK173" s="206"/>
      <c r="EL173" s="206"/>
      <c r="EM173" s="206"/>
      <c r="EN173" s="206"/>
      <c r="EO173" s="206"/>
      <c r="EP173" s="206"/>
      <c r="EQ173" s="206"/>
      <c r="ER173" s="206"/>
      <c r="ES173" s="206"/>
      <c r="ET173" s="206"/>
      <c r="EU173" s="206"/>
      <c r="EV173" s="206"/>
      <c r="EW173" s="206"/>
      <c r="EX173" s="206"/>
      <c r="EY173" s="206"/>
      <c r="EZ173" s="206"/>
      <c r="FA173" s="206"/>
      <c r="FB173" s="206"/>
      <c r="FC173" s="206"/>
      <c r="FD173" s="206"/>
      <c r="FE173" s="206"/>
      <c r="FF173" s="206"/>
      <c r="FG173" s="206"/>
      <c r="FH173" s="206"/>
    </row>
    <row r="174" spans="1:164" hidden="1" x14ac:dyDescent="0.85">
      <c r="A174" s="207"/>
      <c r="B174" s="207"/>
      <c r="C174" s="207"/>
      <c r="D174" s="207"/>
      <c r="E174" s="207"/>
      <c r="F174" s="207"/>
      <c r="G174" s="207"/>
      <c r="H174" s="207">
        <f t="shared" si="409"/>
        <v>0</v>
      </c>
      <c r="I174" s="207"/>
      <c r="J174" s="207"/>
      <c r="K174" s="207"/>
      <c r="L174" s="207"/>
      <c r="M174" s="207"/>
      <c r="N174" s="207"/>
      <c r="O174" s="207"/>
      <c r="P174" s="207"/>
      <c r="Q174" s="207"/>
      <c r="R174" s="207"/>
      <c r="S174" s="207"/>
      <c r="T174" s="207"/>
      <c r="U174" s="207"/>
      <c r="V174" s="207"/>
      <c r="W174" s="207"/>
      <c r="X174" s="207"/>
      <c r="Y174" s="207"/>
      <c r="Z174" s="207"/>
      <c r="AA174" s="207"/>
      <c r="AB174" s="207"/>
      <c r="AC174" s="207"/>
      <c r="AD174" s="207"/>
      <c r="AE174" s="207"/>
      <c r="AF174" s="207"/>
      <c r="AG174" s="207"/>
      <c r="AH174" s="207"/>
      <c r="AI174" s="207"/>
      <c r="AJ174" s="207"/>
      <c r="AK174" s="207"/>
      <c r="AL174" s="207"/>
      <c r="AM174" s="207"/>
      <c r="AN174" s="207"/>
      <c r="AO174" s="207"/>
      <c r="AP174" s="207"/>
      <c r="AQ174" s="207"/>
      <c r="AR174" s="207"/>
      <c r="AS174" s="207"/>
      <c r="AT174" s="207"/>
      <c r="AU174" s="207"/>
      <c r="AV174" s="207"/>
      <c r="AW174" s="207"/>
      <c r="AX174" s="207"/>
      <c r="AY174" s="207"/>
      <c r="AZ174" s="207"/>
      <c r="BA174" s="207"/>
      <c r="BB174" s="207"/>
      <c r="BC174" s="207"/>
      <c r="BD174" s="207"/>
      <c r="BE174" s="207"/>
      <c r="BF174" s="207"/>
      <c r="BG174" s="207"/>
      <c r="BH174" s="207"/>
      <c r="BI174" s="207"/>
      <c r="BJ174" s="207"/>
      <c r="BK174" s="207"/>
      <c r="BL174" s="207"/>
      <c r="BM174" s="207"/>
      <c r="BN174" s="207"/>
      <c r="BO174" s="207"/>
      <c r="BP174" s="207"/>
      <c r="BQ174" s="207"/>
      <c r="BR174" s="207"/>
      <c r="BS174" s="207"/>
      <c r="BT174" s="207"/>
      <c r="BU174" s="207"/>
      <c r="BV174" s="207"/>
      <c r="BW174" s="207"/>
      <c r="BX174" s="207"/>
      <c r="BY174" s="207"/>
      <c r="BZ174" s="207"/>
      <c r="CA174" s="207"/>
      <c r="CB174" s="207"/>
      <c r="CC174" s="207"/>
      <c r="CD174" s="207"/>
      <c r="CE174" s="207"/>
      <c r="CF174" s="207"/>
      <c r="CG174" s="207"/>
      <c r="CH174" s="207"/>
      <c r="CI174" s="207"/>
      <c r="CJ174" s="207"/>
      <c r="CK174" s="207"/>
      <c r="CL174" s="207"/>
      <c r="CM174" s="207"/>
      <c r="CN174" s="207"/>
      <c r="CO174" s="207"/>
      <c r="CP174" s="207"/>
      <c r="CQ174" s="207"/>
      <c r="CR174" s="207"/>
      <c r="CS174" s="207"/>
      <c r="CT174" s="207"/>
      <c r="CU174" s="207"/>
      <c r="CV174" s="207"/>
      <c r="CW174" s="207"/>
      <c r="CX174" s="207"/>
      <c r="CY174" s="207"/>
      <c r="CZ174" s="207"/>
      <c r="DA174" s="207"/>
      <c r="DB174" s="207"/>
      <c r="DC174" s="207"/>
      <c r="DD174" s="207"/>
      <c r="DE174" s="207"/>
      <c r="DF174" s="207"/>
      <c r="DG174" s="207"/>
      <c r="DH174" s="207"/>
      <c r="DI174" s="207"/>
      <c r="DJ174" s="207"/>
      <c r="DK174" s="207"/>
      <c r="DL174" s="207"/>
      <c r="DM174" s="207"/>
      <c r="DN174" s="207"/>
      <c r="DO174" s="207"/>
      <c r="DP174" s="207"/>
      <c r="DQ174" s="207"/>
      <c r="DR174" s="207"/>
      <c r="DS174" s="207"/>
      <c r="DT174" s="207"/>
      <c r="DU174" s="207"/>
      <c r="DV174" s="207"/>
      <c r="DW174" s="207"/>
      <c r="DX174" s="207"/>
      <c r="DY174" s="207"/>
      <c r="DZ174" s="207"/>
      <c r="EA174" s="207"/>
      <c r="EB174" s="207"/>
      <c r="EC174" s="207"/>
      <c r="ED174" s="207"/>
      <c r="EE174" s="207"/>
      <c r="EF174" s="207"/>
      <c r="EG174" s="207"/>
      <c r="EH174" s="207"/>
      <c r="EI174" s="207"/>
      <c r="EJ174" s="207"/>
      <c r="EK174" s="207"/>
      <c r="EL174" s="207"/>
      <c r="EM174" s="207"/>
      <c r="EN174" s="207"/>
      <c r="EO174" s="207"/>
      <c r="EP174" s="207"/>
      <c r="EQ174" s="207"/>
      <c r="ER174" s="207"/>
      <c r="ES174" s="207"/>
      <c r="ET174" s="207"/>
      <c r="EU174" s="207"/>
      <c r="EV174" s="207"/>
      <c r="EW174" s="207"/>
      <c r="EX174" s="207"/>
      <c r="EY174" s="207"/>
      <c r="EZ174" s="207"/>
      <c r="FA174" s="207"/>
      <c r="FB174" s="207"/>
      <c r="FC174" s="207"/>
      <c r="FD174" s="207"/>
      <c r="FE174" s="207"/>
      <c r="FF174" s="207"/>
      <c r="FG174" s="207"/>
      <c r="FH174" s="207"/>
    </row>
    <row r="175" spans="1:164" hidden="1" x14ac:dyDescent="0.85">
      <c r="A175" s="207"/>
      <c r="B175" s="207"/>
      <c r="C175" s="207"/>
      <c r="D175" s="207"/>
      <c r="E175" s="207"/>
      <c r="F175" s="207"/>
      <c r="G175" s="207"/>
      <c r="H175" s="207">
        <f t="shared" si="409"/>
        <v>0</v>
      </c>
      <c r="I175" s="207"/>
      <c r="J175" s="207"/>
      <c r="K175" s="207"/>
      <c r="L175" s="207"/>
      <c r="M175" s="207"/>
      <c r="N175" s="207"/>
      <c r="O175" s="207"/>
      <c r="P175" s="207"/>
      <c r="Q175" s="207"/>
      <c r="R175" s="207"/>
      <c r="S175" s="207"/>
      <c r="T175" s="207"/>
      <c r="U175" s="207"/>
      <c r="V175" s="207"/>
      <c r="W175" s="207"/>
      <c r="X175" s="207"/>
      <c r="Y175" s="207"/>
      <c r="Z175" s="207"/>
      <c r="AA175" s="207"/>
      <c r="AB175" s="207"/>
      <c r="AC175" s="207"/>
      <c r="AD175" s="207"/>
      <c r="AE175" s="207"/>
      <c r="AF175" s="207"/>
      <c r="AG175" s="207"/>
      <c r="AH175" s="207"/>
      <c r="AI175" s="207"/>
      <c r="AJ175" s="207"/>
      <c r="AK175" s="207"/>
      <c r="AL175" s="207"/>
      <c r="AM175" s="207"/>
      <c r="AN175" s="207"/>
      <c r="AO175" s="207"/>
      <c r="AP175" s="207"/>
      <c r="AQ175" s="207"/>
      <c r="AR175" s="207"/>
      <c r="AS175" s="207"/>
      <c r="AT175" s="207"/>
      <c r="AU175" s="207"/>
      <c r="AV175" s="207"/>
      <c r="AW175" s="207"/>
      <c r="AX175" s="207"/>
      <c r="AY175" s="207"/>
      <c r="AZ175" s="207"/>
      <c r="BA175" s="207"/>
      <c r="BB175" s="207"/>
      <c r="BC175" s="207"/>
      <c r="BD175" s="207"/>
      <c r="BE175" s="207"/>
      <c r="BF175" s="207"/>
      <c r="BG175" s="207"/>
      <c r="BH175" s="207"/>
      <c r="BI175" s="207"/>
      <c r="BJ175" s="207"/>
      <c r="BK175" s="207"/>
      <c r="BL175" s="207"/>
      <c r="BM175" s="207"/>
      <c r="BN175" s="207"/>
      <c r="BO175" s="207"/>
      <c r="BP175" s="207"/>
      <c r="BQ175" s="207"/>
      <c r="BR175" s="207"/>
      <c r="BS175" s="207"/>
      <c r="BT175" s="207"/>
      <c r="BU175" s="207"/>
      <c r="BV175" s="207"/>
      <c r="BW175" s="207"/>
      <c r="BX175" s="207"/>
      <c r="BY175" s="207"/>
      <c r="BZ175" s="207"/>
      <c r="CA175" s="207"/>
      <c r="CB175" s="207"/>
      <c r="CC175" s="207"/>
      <c r="CD175" s="207"/>
      <c r="CE175" s="207"/>
      <c r="CF175" s="207"/>
      <c r="CG175" s="207"/>
      <c r="CH175" s="207"/>
      <c r="CI175" s="207"/>
      <c r="CJ175" s="207"/>
      <c r="CK175" s="207"/>
      <c r="CL175" s="207"/>
      <c r="CM175" s="207"/>
      <c r="CN175" s="207"/>
      <c r="CO175" s="207"/>
      <c r="CP175" s="207"/>
      <c r="CQ175" s="207"/>
      <c r="CR175" s="207"/>
      <c r="CS175" s="207"/>
      <c r="CT175" s="207"/>
      <c r="CU175" s="207"/>
      <c r="CV175" s="207"/>
      <c r="CW175" s="207"/>
      <c r="CX175" s="207"/>
      <c r="CY175" s="207"/>
      <c r="CZ175" s="207"/>
      <c r="DA175" s="207"/>
      <c r="DB175" s="207"/>
      <c r="DC175" s="207"/>
      <c r="DD175" s="207"/>
      <c r="DE175" s="207"/>
      <c r="DF175" s="207"/>
      <c r="DG175" s="207"/>
      <c r="DH175" s="207"/>
      <c r="DI175" s="207"/>
      <c r="DJ175" s="207"/>
      <c r="DK175" s="207"/>
      <c r="DL175" s="207"/>
      <c r="DM175" s="207"/>
      <c r="DN175" s="207"/>
      <c r="DO175" s="207"/>
      <c r="DP175" s="207"/>
      <c r="DQ175" s="207"/>
      <c r="DR175" s="207"/>
      <c r="DS175" s="207"/>
      <c r="DT175" s="207"/>
      <c r="DU175" s="207"/>
      <c r="DV175" s="207"/>
      <c r="DW175" s="207"/>
      <c r="DX175" s="207"/>
      <c r="DY175" s="207"/>
      <c r="DZ175" s="207"/>
      <c r="EA175" s="207"/>
      <c r="EB175" s="207"/>
      <c r="EC175" s="207"/>
      <c r="ED175" s="207"/>
      <c r="EE175" s="207"/>
      <c r="EF175" s="207"/>
      <c r="EG175" s="207"/>
      <c r="EH175" s="207"/>
      <c r="EI175" s="207"/>
      <c r="EJ175" s="207"/>
      <c r="EK175" s="207"/>
      <c r="EL175" s="207"/>
      <c r="EM175" s="207"/>
      <c r="EN175" s="207"/>
      <c r="EO175" s="207"/>
      <c r="EP175" s="207"/>
      <c r="EQ175" s="207"/>
      <c r="ER175" s="207"/>
      <c r="ES175" s="207"/>
      <c r="ET175" s="207"/>
      <c r="EU175" s="207"/>
      <c r="EV175" s="207"/>
      <c r="EW175" s="207"/>
      <c r="EX175" s="207"/>
      <c r="EY175" s="207"/>
      <c r="EZ175" s="207"/>
      <c r="FA175" s="207"/>
      <c r="FB175" s="207"/>
      <c r="FC175" s="207"/>
      <c r="FD175" s="207"/>
      <c r="FE175" s="207"/>
      <c r="FF175" s="207"/>
      <c r="FG175" s="207"/>
      <c r="FH175" s="207"/>
    </row>
    <row r="176" spans="1:164" x14ac:dyDescent="0.85">
      <c r="A176" s="206" t="s">
        <v>181</v>
      </c>
      <c r="B176" s="206"/>
      <c r="C176" s="206"/>
      <c r="D176" s="206"/>
      <c r="E176" s="206"/>
      <c r="F176" s="206"/>
      <c r="G176" s="206"/>
      <c r="H176" s="206">
        <f t="shared" si="409"/>
        <v>0</v>
      </c>
      <c r="I176" s="206"/>
      <c r="J176" s="206"/>
      <c r="K176" s="206"/>
      <c r="L176" s="206"/>
      <c r="M176" s="206"/>
      <c r="N176" s="206"/>
      <c r="O176" s="206"/>
      <c r="P176" s="206"/>
      <c r="Q176" s="206"/>
      <c r="R176" s="206"/>
      <c r="S176" s="206"/>
      <c r="T176" s="206"/>
      <c r="U176" s="206"/>
      <c r="V176" s="206"/>
      <c r="W176" s="206"/>
      <c r="X176" s="206"/>
      <c r="Y176" s="206"/>
      <c r="Z176" s="206"/>
      <c r="AA176" s="206"/>
      <c r="AB176" s="206"/>
      <c r="AC176" s="206"/>
      <c r="AD176" s="206"/>
      <c r="AE176" s="206"/>
      <c r="AF176" s="206"/>
      <c r="AG176" s="206"/>
      <c r="AH176" s="206"/>
      <c r="AI176" s="206"/>
      <c r="AJ176" s="206"/>
      <c r="AK176" s="206"/>
      <c r="AL176" s="206"/>
      <c r="AM176" s="206"/>
      <c r="AN176" s="206"/>
      <c r="AO176" s="206"/>
      <c r="AP176" s="206"/>
      <c r="AQ176" s="206"/>
      <c r="AR176" s="206"/>
      <c r="AS176" s="206"/>
      <c r="AT176" s="206"/>
      <c r="AU176" s="206"/>
      <c r="AV176" s="206"/>
      <c r="AW176" s="206"/>
      <c r="AX176" s="206"/>
      <c r="AY176" s="206"/>
      <c r="AZ176" s="206"/>
      <c r="BA176" s="206"/>
      <c r="BB176" s="206"/>
      <c r="BC176" s="206"/>
      <c r="BD176" s="206"/>
      <c r="BE176" s="206"/>
      <c r="BF176" s="206"/>
      <c r="BG176" s="206"/>
      <c r="BH176" s="206"/>
      <c r="BI176" s="206"/>
      <c r="BJ176" s="206"/>
      <c r="BK176" s="206"/>
      <c r="BL176" s="206"/>
      <c r="BM176" s="206"/>
      <c r="BN176" s="206"/>
      <c r="BO176" s="206"/>
      <c r="BP176" s="206"/>
      <c r="BQ176" s="206"/>
      <c r="BR176" s="206"/>
      <c r="BS176" s="206"/>
      <c r="BT176" s="206"/>
      <c r="BU176" s="206"/>
      <c r="BV176" s="206"/>
      <c r="BW176" s="206"/>
      <c r="BX176" s="206"/>
      <c r="BY176" s="206"/>
      <c r="BZ176" s="206"/>
      <c r="CA176" s="206"/>
      <c r="CB176" s="206"/>
      <c r="CC176" s="206"/>
      <c r="CD176" s="206"/>
      <c r="CE176" s="206"/>
      <c r="CF176" s="206"/>
      <c r="CG176" s="206"/>
      <c r="CH176" s="206"/>
      <c r="CI176" s="206"/>
      <c r="CJ176" s="206"/>
      <c r="CK176" s="206"/>
      <c r="CL176" s="206"/>
      <c r="CM176" s="206"/>
      <c r="CN176" s="206"/>
      <c r="CO176" s="206"/>
      <c r="CP176" s="206"/>
      <c r="CQ176" s="206"/>
      <c r="CR176" s="206"/>
      <c r="CS176" s="206"/>
      <c r="CT176" s="206"/>
      <c r="CU176" s="206"/>
      <c r="CV176" s="206"/>
      <c r="CW176" s="206"/>
      <c r="CX176" s="206"/>
      <c r="CY176" s="206"/>
      <c r="CZ176" s="206"/>
      <c r="DA176" s="206"/>
      <c r="DB176" s="206"/>
      <c r="DC176" s="206"/>
      <c r="DD176" s="206"/>
      <c r="DE176" s="206"/>
      <c r="DF176" s="206"/>
      <c r="DG176" s="206"/>
      <c r="DH176" s="206"/>
      <c r="DI176" s="206"/>
      <c r="DJ176" s="206"/>
      <c r="DK176" s="206"/>
      <c r="DL176" s="206"/>
      <c r="DM176" s="206"/>
      <c r="DN176" s="206"/>
      <c r="DO176" s="206"/>
      <c r="DP176" s="206"/>
      <c r="DQ176" s="206"/>
      <c r="DR176" s="206"/>
      <c r="DS176" s="206"/>
      <c r="DT176" s="206"/>
      <c r="DU176" s="206"/>
      <c r="DV176" s="206"/>
      <c r="DW176" s="206"/>
      <c r="DX176" s="206"/>
      <c r="DY176" s="206"/>
      <c r="DZ176" s="206"/>
      <c r="EA176" s="206"/>
      <c r="EB176" s="206"/>
      <c r="EC176" s="206"/>
      <c r="ED176" s="206"/>
      <c r="EE176" s="206"/>
      <c r="EF176" s="206"/>
      <c r="EG176" s="206"/>
      <c r="EH176" s="206"/>
      <c r="EI176" s="206"/>
      <c r="EJ176" s="206"/>
      <c r="EK176" s="206"/>
      <c r="EL176" s="206"/>
      <c r="EM176" s="206"/>
      <c r="EN176" s="206"/>
      <c r="EO176" s="206"/>
      <c r="EP176" s="206"/>
      <c r="EQ176" s="206"/>
      <c r="ER176" s="206"/>
      <c r="ES176" s="206"/>
      <c r="ET176" s="206"/>
      <c r="EU176" s="206"/>
      <c r="EV176" s="206"/>
      <c r="EW176" s="206"/>
      <c r="EX176" s="206"/>
      <c r="EY176" s="206"/>
      <c r="EZ176" s="206"/>
      <c r="FA176" s="206"/>
      <c r="FB176" s="206"/>
      <c r="FC176" s="206"/>
      <c r="FD176" s="206"/>
      <c r="FE176" s="206"/>
      <c r="FF176" s="206"/>
      <c r="FG176" s="206"/>
      <c r="FH176" s="206"/>
    </row>
    <row r="177" spans="1:164" s="212" customFormat="1" ht="78" x14ac:dyDescent="0.55000000000000004">
      <c r="A177" s="208" t="s">
        <v>285</v>
      </c>
      <c r="B177" s="209" t="s">
        <v>286</v>
      </c>
      <c r="C177" s="210" t="s">
        <v>287</v>
      </c>
      <c r="D177" s="211" t="s">
        <v>288</v>
      </c>
      <c r="E177" s="211" t="s">
        <v>288</v>
      </c>
      <c r="F177" s="211" t="s">
        <v>288</v>
      </c>
      <c r="G177" s="211" t="s">
        <v>288</v>
      </c>
      <c r="H177" s="210">
        <f t="shared" si="409"/>
        <v>387000</v>
      </c>
      <c r="I177" s="210">
        <v>0</v>
      </c>
      <c r="J177" s="210">
        <v>56000</v>
      </c>
      <c r="K177" s="210">
        <v>500</v>
      </c>
      <c r="L177" s="210">
        <v>5100</v>
      </c>
      <c r="M177" s="210">
        <v>4700</v>
      </c>
      <c r="N177" s="210">
        <v>5700</v>
      </c>
      <c r="O177" s="210">
        <v>2700</v>
      </c>
      <c r="P177" s="210">
        <v>16200</v>
      </c>
      <c r="Q177" s="210">
        <v>500</v>
      </c>
      <c r="R177" s="210">
        <v>2100</v>
      </c>
      <c r="S177" s="210">
        <v>0</v>
      </c>
      <c r="T177" s="210">
        <v>2200</v>
      </c>
      <c r="U177" s="210">
        <v>5100</v>
      </c>
      <c r="V177" s="210">
        <v>57700</v>
      </c>
      <c r="W177" s="210">
        <v>500</v>
      </c>
      <c r="X177" s="210">
        <v>6700</v>
      </c>
      <c r="Y177" s="210">
        <v>2700</v>
      </c>
      <c r="Z177" s="210">
        <v>5800</v>
      </c>
      <c r="AA177" s="210">
        <v>7300</v>
      </c>
      <c r="AB177" s="210">
        <v>2400</v>
      </c>
      <c r="AC177" s="210">
        <v>0</v>
      </c>
      <c r="AD177" s="210">
        <v>1800</v>
      </c>
      <c r="AE177" s="210">
        <v>27300</v>
      </c>
      <c r="AF177" s="210">
        <v>6300</v>
      </c>
      <c r="AG177" s="210">
        <v>1900</v>
      </c>
      <c r="AH177" s="210">
        <v>1800</v>
      </c>
      <c r="AI177" s="210">
        <v>1000</v>
      </c>
      <c r="AJ177" s="210">
        <v>1300</v>
      </c>
      <c r="AK177" s="210">
        <v>2300</v>
      </c>
      <c r="AL177" s="210">
        <v>0</v>
      </c>
      <c r="AM177" s="210">
        <v>1200</v>
      </c>
      <c r="AN177" s="210">
        <v>4700</v>
      </c>
      <c r="AO177" s="210">
        <v>2700</v>
      </c>
      <c r="AP177" s="210">
        <v>500</v>
      </c>
      <c r="AQ177" s="210">
        <v>1000</v>
      </c>
      <c r="AR177" s="210">
        <v>1400</v>
      </c>
      <c r="AS177" s="210">
        <v>2600</v>
      </c>
      <c r="AT177" s="210">
        <v>1800</v>
      </c>
      <c r="AU177" s="210">
        <v>2600</v>
      </c>
      <c r="AV177" s="210">
        <v>800</v>
      </c>
      <c r="AW177" s="210">
        <v>900</v>
      </c>
      <c r="AX177" s="210">
        <v>2900</v>
      </c>
      <c r="AY177" s="210">
        <v>0</v>
      </c>
      <c r="AZ177" s="210">
        <v>2900</v>
      </c>
      <c r="BA177" s="210">
        <v>19300</v>
      </c>
      <c r="BB177" s="210">
        <v>1900</v>
      </c>
      <c r="BC177" s="210">
        <v>800</v>
      </c>
      <c r="BD177" s="210">
        <v>900</v>
      </c>
      <c r="BE177" s="210">
        <v>500</v>
      </c>
      <c r="BF177" s="210">
        <v>5900</v>
      </c>
      <c r="BG177" s="210">
        <v>2900</v>
      </c>
      <c r="BH177" s="210">
        <v>0</v>
      </c>
      <c r="BI177" s="210">
        <v>500</v>
      </c>
      <c r="BJ177" s="210">
        <v>2100</v>
      </c>
      <c r="BK177" s="210">
        <v>2600</v>
      </c>
      <c r="BL177" s="210">
        <v>900</v>
      </c>
      <c r="BM177" s="210">
        <v>2000</v>
      </c>
      <c r="BN177" s="210">
        <v>3000</v>
      </c>
      <c r="BO177" s="210">
        <v>1500</v>
      </c>
      <c r="BP177" s="210">
        <v>500</v>
      </c>
      <c r="BQ177" s="210">
        <v>500</v>
      </c>
      <c r="BR177" s="210">
        <v>0</v>
      </c>
      <c r="BS177" s="210">
        <v>12100</v>
      </c>
      <c r="BT177" s="210">
        <v>10800</v>
      </c>
      <c r="BU177" s="210">
        <v>9000</v>
      </c>
      <c r="BV177" s="210">
        <v>11800</v>
      </c>
      <c r="BW177" s="210">
        <v>12000</v>
      </c>
      <c r="BX177" s="210">
        <v>1100</v>
      </c>
      <c r="BY177" s="210">
        <v>500</v>
      </c>
      <c r="BZ177" s="210">
        <v>2900</v>
      </c>
      <c r="CA177" s="210">
        <v>0</v>
      </c>
      <c r="CB177" s="210">
        <v>1500</v>
      </c>
      <c r="CC177" s="210">
        <v>2800</v>
      </c>
      <c r="CD177" s="210">
        <v>2600</v>
      </c>
      <c r="CE177" s="210">
        <v>1000</v>
      </c>
      <c r="CF177" s="210">
        <v>2700</v>
      </c>
      <c r="CG177" s="210">
        <v>500</v>
      </c>
      <c r="CH177" s="210">
        <v>4000</v>
      </c>
      <c r="CI177" s="210">
        <v>1000</v>
      </c>
      <c r="CJ177" s="210">
        <v>4600</v>
      </c>
      <c r="CK177" s="210">
        <v>0</v>
      </c>
      <c r="CL177" s="210">
        <v>1700</v>
      </c>
      <c r="CM177" s="210">
        <v>1400</v>
      </c>
      <c r="CN177" s="210">
        <v>800</v>
      </c>
      <c r="CO177" s="210">
        <v>2300</v>
      </c>
      <c r="CP177" s="210">
        <v>500</v>
      </c>
      <c r="CQ177" s="210">
        <v>0</v>
      </c>
      <c r="CR177" s="210"/>
      <c r="CS177" s="210"/>
      <c r="CT177" s="210"/>
      <c r="CU177" s="210"/>
      <c r="CV177" s="210"/>
      <c r="CW177" s="210"/>
      <c r="CX177" s="210"/>
      <c r="CY177" s="210"/>
      <c r="CZ177" s="210"/>
      <c r="DA177" s="210"/>
      <c r="DB177" s="210"/>
      <c r="DC177" s="210"/>
      <c r="DD177" s="210"/>
      <c r="DE177" s="210"/>
      <c r="DF177" s="210"/>
      <c r="DG177" s="210"/>
      <c r="DH177" s="210"/>
      <c r="DI177" s="210"/>
      <c r="DJ177" s="210"/>
      <c r="DK177" s="210"/>
      <c r="DL177" s="210"/>
      <c r="DM177" s="210"/>
      <c r="DN177" s="210"/>
      <c r="DO177" s="210"/>
      <c r="DP177" s="210"/>
      <c r="DQ177" s="210"/>
      <c r="DR177" s="210"/>
      <c r="DS177" s="210"/>
      <c r="DT177" s="210"/>
      <c r="DU177" s="210"/>
      <c r="DV177" s="210"/>
      <c r="DW177" s="210"/>
      <c r="DX177" s="210"/>
      <c r="DY177" s="210"/>
      <c r="DZ177" s="210"/>
      <c r="EA177" s="210"/>
      <c r="EB177" s="210"/>
      <c r="EC177" s="210"/>
      <c r="ED177" s="210"/>
      <c r="EE177" s="210"/>
      <c r="EF177" s="210"/>
      <c r="EG177" s="210"/>
      <c r="EH177" s="210"/>
      <c r="EI177" s="210"/>
      <c r="EJ177" s="210"/>
      <c r="EK177" s="210"/>
      <c r="EL177" s="210"/>
      <c r="EM177" s="210"/>
      <c r="EN177" s="210"/>
      <c r="EO177" s="210"/>
      <c r="EP177" s="210"/>
      <c r="EQ177" s="210"/>
      <c r="ER177" s="210"/>
      <c r="ES177" s="210"/>
      <c r="ET177" s="210"/>
      <c r="EU177" s="210"/>
      <c r="EV177" s="210"/>
      <c r="EW177" s="210"/>
      <c r="EX177" s="210"/>
      <c r="EY177" s="210"/>
      <c r="EZ177" s="210"/>
      <c r="FA177" s="210"/>
      <c r="FB177" s="210"/>
      <c r="FC177" s="210"/>
      <c r="FD177" s="210"/>
      <c r="FE177" s="210"/>
      <c r="FF177" s="210"/>
      <c r="FG177" s="210"/>
      <c r="FH177" s="210"/>
    </row>
    <row r="178" spans="1:164" x14ac:dyDescent="0.85">
      <c r="A178" s="206" t="s">
        <v>189</v>
      </c>
      <c r="B178" s="206"/>
      <c r="C178" s="206"/>
      <c r="D178" s="206"/>
      <c r="E178" s="206"/>
      <c r="F178" s="206"/>
      <c r="G178" s="206"/>
      <c r="H178" s="206">
        <f t="shared" si="409"/>
        <v>0</v>
      </c>
      <c r="I178" s="206"/>
      <c r="J178" s="206"/>
      <c r="K178" s="206"/>
      <c r="L178" s="206"/>
      <c r="M178" s="206"/>
      <c r="N178" s="206"/>
      <c r="O178" s="206"/>
      <c r="P178" s="206"/>
      <c r="Q178" s="206"/>
      <c r="R178" s="206"/>
      <c r="S178" s="206"/>
      <c r="T178" s="206"/>
      <c r="U178" s="206"/>
      <c r="V178" s="206"/>
      <c r="W178" s="206"/>
      <c r="X178" s="206"/>
      <c r="Y178" s="206"/>
      <c r="Z178" s="206"/>
      <c r="AA178" s="206"/>
      <c r="AB178" s="206"/>
      <c r="AC178" s="206"/>
      <c r="AD178" s="206"/>
      <c r="AE178" s="206"/>
      <c r="AF178" s="206"/>
      <c r="AG178" s="206"/>
      <c r="AH178" s="206"/>
      <c r="AI178" s="206"/>
      <c r="AJ178" s="206"/>
      <c r="AK178" s="206"/>
      <c r="AL178" s="206"/>
      <c r="AM178" s="206"/>
      <c r="AN178" s="206"/>
      <c r="AO178" s="206"/>
      <c r="AP178" s="206"/>
      <c r="AQ178" s="206"/>
      <c r="AR178" s="206"/>
      <c r="AS178" s="206"/>
      <c r="AT178" s="206"/>
      <c r="AU178" s="206"/>
      <c r="AV178" s="206"/>
      <c r="AW178" s="206"/>
      <c r="AX178" s="206"/>
      <c r="AY178" s="206"/>
      <c r="AZ178" s="206"/>
      <c r="BA178" s="206"/>
      <c r="BB178" s="206"/>
      <c r="BC178" s="206"/>
      <c r="BD178" s="206"/>
      <c r="BE178" s="206"/>
      <c r="BF178" s="206"/>
      <c r="BG178" s="206"/>
      <c r="BH178" s="206"/>
      <c r="BI178" s="206"/>
      <c r="BJ178" s="206"/>
      <c r="BK178" s="206"/>
      <c r="BL178" s="206"/>
      <c r="BM178" s="206"/>
      <c r="BN178" s="206"/>
      <c r="BO178" s="206"/>
      <c r="BP178" s="206"/>
      <c r="BQ178" s="206"/>
      <c r="BR178" s="206"/>
      <c r="BS178" s="206"/>
      <c r="BT178" s="206"/>
      <c r="BU178" s="206"/>
      <c r="BV178" s="206"/>
      <c r="BW178" s="206"/>
      <c r="BX178" s="206"/>
      <c r="BY178" s="206"/>
      <c r="BZ178" s="206"/>
      <c r="CA178" s="206"/>
      <c r="CB178" s="206"/>
      <c r="CC178" s="206"/>
      <c r="CD178" s="206"/>
      <c r="CE178" s="206"/>
      <c r="CF178" s="206"/>
      <c r="CG178" s="206"/>
      <c r="CH178" s="206"/>
      <c r="CI178" s="206"/>
      <c r="CJ178" s="206"/>
      <c r="CK178" s="206"/>
      <c r="CL178" s="206"/>
      <c r="CM178" s="206"/>
      <c r="CN178" s="206"/>
      <c r="CO178" s="206"/>
      <c r="CP178" s="206"/>
      <c r="CQ178" s="206"/>
      <c r="CR178" s="206"/>
      <c r="CS178" s="206"/>
      <c r="CT178" s="206"/>
      <c r="CU178" s="206"/>
      <c r="CV178" s="206"/>
      <c r="CW178" s="206"/>
      <c r="CX178" s="206"/>
      <c r="CY178" s="206"/>
      <c r="CZ178" s="206"/>
      <c r="DA178" s="206"/>
      <c r="DB178" s="206"/>
      <c r="DC178" s="206"/>
      <c r="DD178" s="206"/>
      <c r="DE178" s="206"/>
      <c r="DF178" s="206"/>
      <c r="DG178" s="206"/>
      <c r="DH178" s="206"/>
      <c r="DI178" s="206"/>
      <c r="DJ178" s="206"/>
      <c r="DK178" s="206"/>
      <c r="DL178" s="206"/>
      <c r="DM178" s="206"/>
      <c r="DN178" s="206"/>
      <c r="DO178" s="206"/>
      <c r="DP178" s="206"/>
      <c r="DQ178" s="206"/>
      <c r="DR178" s="206"/>
      <c r="DS178" s="206"/>
      <c r="DT178" s="206"/>
      <c r="DU178" s="206"/>
      <c r="DV178" s="206"/>
      <c r="DW178" s="206"/>
      <c r="DX178" s="206"/>
      <c r="DY178" s="206"/>
      <c r="DZ178" s="206"/>
      <c r="EA178" s="206"/>
      <c r="EB178" s="206"/>
      <c r="EC178" s="206"/>
      <c r="ED178" s="206"/>
      <c r="EE178" s="206"/>
      <c r="EF178" s="206"/>
      <c r="EG178" s="206"/>
      <c r="EH178" s="206"/>
      <c r="EI178" s="206"/>
      <c r="EJ178" s="206"/>
      <c r="EK178" s="206"/>
      <c r="EL178" s="206"/>
      <c r="EM178" s="206"/>
      <c r="EN178" s="206"/>
      <c r="EO178" s="206"/>
      <c r="EP178" s="206"/>
      <c r="EQ178" s="206"/>
      <c r="ER178" s="206"/>
      <c r="ES178" s="206"/>
      <c r="ET178" s="206"/>
      <c r="EU178" s="206"/>
      <c r="EV178" s="206"/>
      <c r="EW178" s="206"/>
      <c r="EX178" s="206"/>
      <c r="EY178" s="206"/>
      <c r="EZ178" s="206"/>
      <c r="FA178" s="206"/>
      <c r="FB178" s="206"/>
      <c r="FC178" s="206"/>
      <c r="FD178" s="206"/>
      <c r="FE178" s="206"/>
      <c r="FF178" s="206"/>
      <c r="FG178" s="206"/>
      <c r="FH178" s="206"/>
    </row>
    <row r="179" spans="1:164" s="90" customFormat="1" x14ac:dyDescent="0.85">
      <c r="A179" s="213" t="s">
        <v>289</v>
      </c>
      <c r="B179" s="214" t="s">
        <v>290</v>
      </c>
      <c r="C179" s="215" t="s">
        <v>291</v>
      </c>
      <c r="D179" s="211" t="s">
        <v>288</v>
      </c>
      <c r="E179" s="216"/>
      <c r="F179" s="211" t="s">
        <v>288</v>
      </c>
      <c r="G179" s="216"/>
      <c r="H179" s="217">
        <f t="shared" si="409"/>
        <v>500000</v>
      </c>
      <c r="I179" s="218">
        <v>0</v>
      </c>
      <c r="J179" s="218">
        <v>0</v>
      </c>
      <c r="K179" s="218">
        <v>0</v>
      </c>
      <c r="L179" s="218">
        <v>0</v>
      </c>
      <c r="M179" s="218">
        <v>0</v>
      </c>
      <c r="N179" s="218">
        <v>0</v>
      </c>
      <c r="O179" s="218">
        <v>0</v>
      </c>
      <c r="P179" s="218">
        <v>0</v>
      </c>
      <c r="Q179" s="218">
        <v>0</v>
      </c>
      <c r="R179" s="218">
        <v>0</v>
      </c>
      <c r="S179" s="218">
        <v>0</v>
      </c>
      <c r="T179" s="218">
        <v>0</v>
      </c>
      <c r="U179" s="218">
        <v>0</v>
      </c>
      <c r="V179" s="218">
        <v>0</v>
      </c>
      <c r="W179" s="218">
        <v>0</v>
      </c>
      <c r="X179" s="218">
        <v>0</v>
      </c>
      <c r="Y179" s="218">
        <v>0</v>
      </c>
      <c r="Z179" s="218">
        <v>0</v>
      </c>
      <c r="AA179" s="218">
        <v>0</v>
      </c>
      <c r="AB179" s="218">
        <v>0</v>
      </c>
      <c r="AC179" s="218">
        <v>0</v>
      </c>
      <c r="AD179" s="218">
        <v>0</v>
      </c>
      <c r="AE179" s="218">
        <v>0</v>
      </c>
      <c r="AF179" s="218">
        <v>0</v>
      </c>
      <c r="AG179" s="218">
        <v>0</v>
      </c>
      <c r="AH179" s="218">
        <v>0</v>
      </c>
      <c r="AI179" s="218">
        <v>0</v>
      </c>
      <c r="AJ179" s="218">
        <v>0</v>
      </c>
      <c r="AK179" s="218">
        <v>0</v>
      </c>
      <c r="AL179" s="218">
        <v>0</v>
      </c>
      <c r="AM179" s="218">
        <v>0</v>
      </c>
      <c r="AN179" s="218">
        <v>0</v>
      </c>
      <c r="AO179" s="218">
        <v>0</v>
      </c>
      <c r="AP179" s="218">
        <v>0</v>
      </c>
      <c r="AQ179" s="218">
        <v>0</v>
      </c>
      <c r="AR179" s="218">
        <v>0</v>
      </c>
      <c r="AS179" s="218">
        <v>0</v>
      </c>
      <c r="AT179" s="218">
        <v>0</v>
      </c>
      <c r="AU179" s="218">
        <v>0</v>
      </c>
      <c r="AV179" s="218">
        <v>0</v>
      </c>
      <c r="AW179" s="218">
        <v>0</v>
      </c>
      <c r="AX179" s="218">
        <v>0</v>
      </c>
      <c r="AY179" s="218">
        <v>0</v>
      </c>
      <c r="AZ179" s="218">
        <v>0</v>
      </c>
      <c r="BA179" s="218">
        <v>0</v>
      </c>
      <c r="BB179" s="218">
        <v>0</v>
      </c>
      <c r="BC179" s="218">
        <v>0</v>
      </c>
      <c r="BD179" s="218">
        <v>0</v>
      </c>
      <c r="BE179" s="218">
        <v>0</v>
      </c>
      <c r="BF179" s="218">
        <v>0</v>
      </c>
      <c r="BG179" s="218">
        <v>0</v>
      </c>
      <c r="BH179" s="218">
        <v>0</v>
      </c>
      <c r="BI179" s="218">
        <v>0</v>
      </c>
      <c r="BJ179" s="218">
        <v>0</v>
      </c>
      <c r="BK179" s="218">
        <v>0</v>
      </c>
      <c r="BL179" s="218">
        <v>0</v>
      </c>
      <c r="BM179" s="218">
        <v>0</v>
      </c>
      <c r="BN179" s="218">
        <v>0</v>
      </c>
      <c r="BO179" s="218">
        <v>0</v>
      </c>
      <c r="BP179" s="218">
        <v>0</v>
      </c>
      <c r="BQ179" s="218">
        <v>0</v>
      </c>
      <c r="BR179" s="218">
        <v>0</v>
      </c>
      <c r="BS179" s="218">
        <v>0</v>
      </c>
      <c r="BT179" s="218">
        <v>0</v>
      </c>
      <c r="BU179" s="218">
        <v>0</v>
      </c>
      <c r="BV179" s="218">
        <v>0</v>
      </c>
      <c r="BW179" s="218">
        <v>0</v>
      </c>
      <c r="BX179" s="218">
        <v>0</v>
      </c>
      <c r="BY179" s="218">
        <v>0</v>
      </c>
      <c r="BZ179" s="218">
        <v>0</v>
      </c>
      <c r="CA179" s="218">
        <v>0</v>
      </c>
      <c r="CB179" s="218">
        <v>0</v>
      </c>
      <c r="CC179" s="218">
        <v>0</v>
      </c>
      <c r="CD179" s="218">
        <v>0</v>
      </c>
      <c r="CE179" s="218">
        <v>0</v>
      </c>
      <c r="CF179" s="218">
        <v>0</v>
      </c>
      <c r="CG179" s="218">
        <v>0</v>
      </c>
      <c r="CH179" s="218">
        <v>0</v>
      </c>
      <c r="CI179" s="218">
        <v>0</v>
      </c>
      <c r="CJ179" s="218">
        <v>0</v>
      </c>
      <c r="CK179" s="218">
        <v>0</v>
      </c>
      <c r="CL179" s="218">
        <v>0</v>
      </c>
      <c r="CM179" s="218">
        <v>0</v>
      </c>
      <c r="CN179" s="218">
        <v>0</v>
      </c>
      <c r="CO179" s="218">
        <v>0</v>
      </c>
      <c r="CP179" s="218">
        <v>0</v>
      </c>
      <c r="CQ179" s="218">
        <v>500000</v>
      </c>
      <c r="CR179" s="218"/>
      <c r="CS179" s="218"/>
      <c r="CT179" s="218"/>
      <c r="CU179" s="218"/>
      <c r="CV179" s="218"/>
      <c r="CW179" s="218"/>
      <c r="CX179" s="218"/>
      <c r="CY179" s="218"/>
      <c r="CZ179" s="218"/>
      <c r="DA179" s="218"/>
      <c r="DB179" s="218"/>
      <c r="DC179" s="218"/>
      <c r="DD179" s="218"/>
      <c r="DE179" s="218"/>
      <c r="DF179" s="218"/>
      <c r="DG179" s="218"/>
      <c r="DH179" s="218"/>
      <c r="DI179" s="218"/>
      <c r="DJ179" s="218"/>
      <c r="DK179" s="218"/>
      <c r="DL179" s="218"/>
      <c r="DM179" s="218"/>
      <c r="DN179" s="218"/>
      <c r="DO179" s="218"/>
      <c r="DP179" s="218"/>
      <c r="DQ179" s="218"/>
      <c r="DR179" s="218"/>
      <c r="DS179" s="218"/>
      <c r="DT179" s="218"/>
      <c r="DU179" s="218"/>
      <c r="DV179" s="218"/>
      <c r="DW179" s="218"/>
      <c r="DX179" s="218"/>
      <c r="DY179" s="218"/>
      <c r="DZ179" s="218"/>
      <c r="EA179" s="218"/>
      <c r="EB179" s="218"/>
      <c r="EC179" s="218"/>
      <c r="ED179" s="218"/>
      <c r="EE179" s="218"/>
      <c r="EF179" s="218"/>
      <c r="EG179" s="218"/>
      <c r="EH179" s="218"/>
      <c r="EI179" s="218"/>
      <c r="EJ179" s="218"/>
      <c r="EK179" s="218"/>
      <c r="EL179" s="218"/>
      <c r="EM179" s="218"/>
      <c r="EN179" s="218"/>
      <c r="EO179" s="218"/>
      <c r="EP179" s="218"/>
      <c r="EQ179" s="218"/>
      <c r="ER179" s="218"/>
      <c r="ES179" s="218"/>
      <c r="ET179" s="218"/>
      <c r="EU179" s="218"/>
      <c r="EV179" s="218"/>
      <c r="EW179" s="218"/>
      <c r="EX179" s="218"/>
      <c r="EY179" s="218"/>
      <c r="EZ179" s="218"/>
      <c r="FA179" s="218"/>
      <c r="FB179" s="218"/>
      <c r="FC179" s="218"/>
      <c r="FD179" s="218"/>
      <c r="FE179" s="218"/>
      <c r="FF179" s="218"/>
      <c r="FG179" s="218"/>
      <c r="FH179" s="218"/>
    </row>
    <row r="180" spans="1:164" s="90" customFormat="1" x14ac:dyDescent="0.85">
      <c r="A180" s="213" t="s">
        <v>292</v>
      </c>
      <c r="B180" s="214" t="s">
        <v>290</v>
      </c>
      <c r="C180" s="215" t="s">
        <v>291</v>
      </c>
      <c r="D180" s="211" t="s">
        <v>288</v>
      </c>
      <c r="E180" s="216"/>
      <c r="F180" s="211" t="s">
        <v>288</v>
      </c>
      <c r="G180" s="216"/>
      <c r="H180" s="217">
        <f t="shared" si="409"/>
        <v>462000</v>
      </c>
      <c r="I180" s="218">
        <v>0</v>
      </c>
      <c r="J180" s="218">
        <v>0</v>
      </c>
      <c r="K180" s="218">
        <v>0</v>
      </c>
      <c r="L180" s="218">
        <v>0</v>
      </c>
      <c r="M180" s="218">
        <v>0</v>
      </c>
      <c r="N180" s="218">
        <v>0</v>
      </c>
      <c r="O180" s="218">
        <v>0</v>
      </c>
      <c r="P180" s="218">
        <v>0</v>
      </c>
      <c r="Q180" s="218">
        <v>0</v>
      </c>
      <c r="R180" s="218">
        <v>0</v>
      </c>
      <c r="S180" s="218">
        <v>0</v>
      </c>
      <c r="T180" s="218">
        <v>0</v>
      </c>
      <c r="U180" s="218">
        <v>0</v>
      </c>
      <c r="V180" s="218">
        <v>0</v>
      </c>
      <c r="W180" s="218">
        <v>0</v>
      </c>
      <c r="X180" s="218">
        <v>0</v>
      </c>
      <c r="Y180" s="218">
        <v>0</v>
      </c>
      <c r="Z180" s="218">
        <v>0</v>
      </c>
      <c r="AA180" s="218">
        <v>0</v>
      </c>
      <c r="AB180" s="218">
        <v>0</v>
      </c>
      <c r="AC180" s="218">
        <v>0</v>
      </c>
      <c r="AD180" s="218">
        <v>0</v>
      </c>
      <c r="AE180" s="218">
        <v>0</v>
      </c>
      <c r="AF180" s="218">
        <v>0</v>
      </c>
      <c r="AG180" s="218">
        <v>0</v>
      </c>
      <c r="AH180" s="218">
        <v>0</v>
      </c>
      <c r="AI180" s="218">
        <v>0</v>
      </c>
      <c r="AJ180" s="218">
        <v>0</v>
      </c>
      <c r="AK180" s="218">
        <v>0</v>
      </c>
      <c r="AL180" s="218">
        <v>0</v>
      </c>
      <c r="AM180" s="218">
        <v>0</v>
      </c>
      <c r="AN180" s="218">
        <v>0</v>
      </c>
      <c r="AO180" s="218">
        <v>0</v>
      </c>
      <c r="AP180" s="218">
        <v>0</v>
      </c>
      <c r="AQ180" s="218">
        <v>0</v>
      </c>
      <c r="AR180" s="218">
        <v>0</v>
      </c>
      <c r="AS180" s="218">
        <v>0</v>
      </c>
      <c r="AT180" s="218">
        <v>0</v>
      </c>
      <c r="AU180" s="218">
        <v>0</v>
      </c>
      <c r="AV180" s="218">
        <v>0</v>
      </c>
      <c r="AW180" s="218">
        <v>0</v>
      </c>
      <c r="AX180" s="218">
        <v>0</v>
      </c>
      <c r="AY180" s="218">
        <v>0</v>
      </c>
      <c r="AZ180" s="218">
        <v>0</v>
      </c>
      <c r="BA180" s="218">
        <v>0</v>
      </c>
      <c r="BB180" s="218">
        <v>0</v>
      </c>
      <c r="BC180" s="218">
        <v>0</v>
      </c>
      <c r="BD180" s="218">
        <v>0</v>
      </c>
      <c r="BE180" s="218">
        <v>0</v>
      </c>
      <c r="BF180" s="218">
        <v>0</v>
      </c>
      <c r="BG180" s="218">
        <v>0</v>
      </c>
      <c r="BH180" s="218">
        <v>0</v>
      </c>
      <c r="BI180" s="218">
        <v>0</v>
      </c>
      <c r="BJ180" s="218">
        <v>0</v>
      </c>
      <c r="BK180" s="218">
        <v>0</v>
      </c>
      <c r="BL180" s="218">
        <v>0</v>
      </c>
      <c r="BM180" s="218">
        <v>0</v>
      </c>
      <c r="BN180" s="218">
        <v>0</v>
      </c>
      <c r="BO180" s="218">
        <v>0</v>
      </c>
      <c r="BP180" s="218">
        <v>0</v>
      </c>
      <c r="BQ180" s="218">
        <v>0</v>
      </c>
      <c r="BR180" s="218">
        <v>0</v>
      </c>
      <c r="BS180" s="218">
        <v>0</v>
      </c>
      <c r="BT180" s="218">
        <v>0</v>
      </c>
      <c r="BU180" s="218">
        <v>0</v>
      </c>
      <c r="BV180" s="218">
        <v>0</v>
      </c>
      <c r="BW180" s="218">
        <v>0</v>
      </c>
      <c r="BX180" s="218">
        <v>0</v>
      </c>
      <c r="BY180" s="218">
        <v>0</v>
      </c>
      <c r="BZ180" s="218">
        <v>0</v>
      </c>
      <c r="CA180" s="218">
        <v>0</v>
      </c>
      <c r="CB180" s="218">
        <v>0</v>
      </c>
      <c r="CC180" s="218">
        <v>0</v>
      </c>
      <c r="CD180" s="218">
        <v>0</v>
      </c>
      <c r="CE180" s="218">
        <v>0</v>
      </c>
      <c r="CF180" s="218">
        <v>0</v>
      </c>
      <c r="CG180" s="218">
        <v>0</v>
      </c>
      <c r="CH180" s="218">
        <v>0</v>
      </c>
      <c r="CI180" s="218">
        <v>0</v>
      </c>
      <c r="CJ180" s="218">
        <v>0</v>
      </c>
      <c r="CK180" s="218">
        <v>0</v>
      </c>
      <c r="CL180" s="218">
        <v>0</v>
      </c>
      <c r="CM180" s="218">
        <v>0</v>
      </c>
      <c r="CN180" s="218">
        <v>0</v>
      </c>
      <c r="CO180" s="218">
        <v>0</v>
      </c>
      <c r="CP180" s="218">
        <v>0</v>
      </c>
      <c r="CQ180" s="218">
        <v>462000</v>
      </c>
      <c r="CR180" s="218"/>
      <c r="CS180" s="218"/>
      <c r="CT180" s="218"/>
      <c r="CU180" s="218"/>
      <c r="CV180" s="218"/>
      <c r="CW180" s="218"/>
      <c r="CX180" s="218"/>
      <c r="CY180" s="218"/>
      <c r="CZ180" s="218"/>
      <c r="DA180" s="218"/>
      <c r="DB180" s="218"/>
      <c r="DC180" s="218"/>
      <c r="DD180" s="218"/>
      <c r="DE180" s="218"/>
      <c r="DF180" s="218"/>
      <c r="DG180" s="218"/>
      <c r="DH180" s="218"/>
      <c r="DI180" s="218"/>
      <c r="DJ180" s="218"/>
      <c r="DK180" s="218"/>
      <c r="DL180" s="218"/>
      <c r="DM180" s="218"/>
      <c r="DN180" s="218"/>
      <c r="DO180" s="218"/>
      <c r="DP180" s="218"/>
      <c r="DQ180" s="218"/>
      <c r="DR180" s="218"/>
      <c r="DS180" s="218"/>
      <c r="DT180" s="218"/>
      <c r="DU180" s="218"/>
      <c r="DV180" s="218"/>
      <c r="DW180" s="218"/>
      <c r="DX180" s="218"/>
      <c r="DY180" s="218"/>
      <c r="DZ180" s="218"/>
      <c r="EA180" s="218"/>
      <c r="EB180" s="218"/>
      <c r="EC180" s="218"/>
      <c r="ED180" s="218"/>
      <c r="EE180" s="218"/>
      <c r="EF180" s="218"/>
      <c r="EG180" s="218"/>
      <c r="EH180" s="218"/>
      <c r="EI180" s="218"/>
      <c r="EJ180" s="218"/>
      <c r="EK180" s="218"/>
      <c r="EL180" s="218"/>
      <c r="EM180" s="218"/>
      <c r="EN180" s="218"/>
      <c r="EO180" s="218"/>
      <c r="EP180" s="218"/>
      <c r="EQ180" s="218"/>
      <c r="ER180" s="218"/>
      <c r="ES180" s="218"/>
      <c r="ET180" s="218"/>
      <c r="EU180" s="218"/>
      <c r="EV180" s="218"/>
      <c r="EW180" s="218"/>
      <c r="EX180" s="218"/>
      <c r="EY180" s="218"/>
      <c r="EZ180" s="218"/>
      <c r="FA180" s="218"/>
      <c r="FB180" s="218"/>
      <c r="FC180" s="218"/>
      <c r="FD180" s="218"/>
      <c r="FE180" s="218"/>
      <c r="FF180" s="218"/>
      <c r="FG180" s="218"/>
      <c r="FH180" s="218"/>
    </row>
    <row r="181" spans="1:164" s="90" customFormat="1" x14ac:dyDescent="0.85">
      <c r="A181" s="213" t="s">
        <v>293</v>
      </c>
      <c r="B181" s="214" t="s">
        <v>290</v>
      </c>
      <c r="C181" s="215" t="s">
        <v>291</v>
      </c>
      <c r="D181" s="211" t="s">
        <v>288</v>
      </c>
      <c r="E181" s="216"/>
      <c r="F181" s="211" t="s">
        <v>288</v>
      </c>
      <c r="G181" s="216"/>
      <c r="H181" s="217">
        <f t="shared" si="409"/>
        <v>220000</v>
      </c>
      <c r="I181" s="218">
        <v>0</v>
      </c>
      <c r="J181" s="218">
        <v>0</v>
      </c>
      <c r="K181" s="218">
        <v>0</v>
      </c>
      <c r="L181" s="218">
        <v>0</v>
      </c>
      <c r="M181" s="218">
        <v>0</v>
      </c>
      <c r="N181" s="218">
        <v>0</v>
      </c>
      <c r="O181" s="218">
        <v>0</v>
      </c>
      <c r="P181" s="218">
        <v>0</v>
      </c>
      <c r="Q181" s="218">
        <v>0</v>
      </c>
      <c r="R181" s="218">
        <v>0</v>
      </c>
      <c r="S181" s="218">
        <v>0</v>
      </c>
      <c r="T181" s="218">
        <v>0</v>
      </c>
      <c r="U181" s="218">
        <v>0</v>
      </c>
      <c r="V181" s="218">
        <v>0</v>
      </c>
      <c r="W181" s="218">
        <v>0</v>
      </c>
      <c r="X181" s="218">
        <v>0</v>
      </c>
      <c r="Y181" s="218">
        <v>0</v>
      </c>
      <c r="Z181" s="218">
        <v>0</v>
      </c>
      <c r="AA181" s="218">
        <v>0</v>
      </c>
      <c r="AB181" s="218">
        <v>0</v>
      </c>
      <c r="AC181" s="218">
        <v>0</v>
      </c>
      <c r="AD181" s="218">
        <v>0</v>
      </c>
      <c r="AE181" s="218">
        <v>0</v>
      </c>
      <c r="AF181" s="218">
        <v>0</v>
      </c>
      <c r="AG181" s="218">
        <v>0</v>
      </c>
      <c r="AH181" s="218">
        <v>0</v>
      </c>
      <c r="AI181" s="218">
        <v>0</v>
      </c>
      <c r="AJ181" s="218">
        <v>0</v>
      </c>
      <c r="AK181" s="218">
        <v>0</v>
      </c>
      <c r="AL181" s="218">
        <v>0</v>
      </c>
      <c r="AM181" s="218">
        <v>0</v>
      </c>
      <c r="AN181" s="218">
        <v>0</v>
      </c>
      <c r="AO181" s="218">
        <v>0</v>
      </c>
      <c r="AP181" s="218">
        <v>0</v>
      </c>
      <c r="AQ181" s="218">
        <v>0</v>
      </c>
      <c r="AR181" s="218">
        <v>0</v>
      </c>
      <c r="AS181" s="218">
        <v>0</v>
      </c>
      <c r="AT181" s="218">
        <v>0</v>
      </c>
      <c r="AU181" s="218">
        <v>0</v>
      </c>
      <c r="AV181" s="218">
        <v>0</v>
      </c>
      <c r="AW181" s="218">
        <v>0</v>
      </c>
      <c r="AX181" s="218">
        <v>0</v>
      </c>
      <c r="AY181" s="218">
        <v>0</v>
      </c>
      <c r="AZ181" s="218">
        <v>0</v>
      </c>
      <c r="BA181" s="218">
        <v>0</v>
      </c>
      <c r="BB181" s="218">
        <v>0</v>
      </c>
      <c r="BC181" s="218">
        <v>0</v>
      </c>
      <c r="BD181" s="218">
        <v>0</v>
      </c>
      <c r="BE181" s="218">
        <v>0</v>
      </c>
      <c r="BF181" s="218">
        <v>0</v>
      </c>
      <c r="BG181" s="218">
        <v>0</v>
      </c>
      <c r="BH181" s="218">
        <v>0</v>
      </c>
      <c r="BI181" s="218">
        <v>0</v>
      </c>
      <c r="BJ181" s="218">
        <v>0</v>
      </c>
      <c r="BK181" s="218">
        <v>0</v>
      </c>
      <c r="BL181" s="218">
        <v>0</v>
      </c>
      <c r="BM181" s="218">
        <v>0</v>
      </c>
      <c r="BN181" s="218">
        <v>0</v>
      </c>
      <c r="BO181" s="218">
        <v>0</v>
      </c>
      <c r="BP181" s="218">
        <v>0</v>
      </c>
      <c r="BQ181" s="218">
        <v>0</v>
      </c>
      <c r="BR181" s="218">
        <v>0</v>
      </c>
      <c r="BS181" s="218">
        <v>0</v>
      </c>
      <c r="BT181" s="218">
        <v>0</v>
      </c>
      <c r="BU181" s="218">
        <v>0</v>
      </c>
      <c r="BV181" s="218">
        <v>0</v>
      </c>
      <c r="BW181" s="218">
        <v>0</v>
      </c>
      <c r="BX181" s="218">
        <v>0</v>
      </c>
      <c r="BY181" s="218">
        <v>0</v>
      </c>
      <c r="BZ181" s="218">
        <v>0</v>
      </c>
      <c r="CA181" s="218">
        <v>0</v>
      </c>
      <c r="CB181" s="218">
        <v>0</v>
      </c>
      <c r="CC181" s="218">
        <v>0</v>
      </c>
      <c r="CD181" s="218">
        <v>0</v>
      </c>
      <c r="CE181" s="218">
        <v>0</v>
      </c>
      <c r="CF181" s="218">
        <v>0</v>
      </c>
      <c r="CG181" s="218">
        <v>0</v>
      </c>
      <c r="CH181" s="218">
        <v>0</v>
      </c>
      <c r="CI181" s="218">
        <v>0</v>
      </c>
      <c r="CJ181" s="218">
        <v>0</v>
      </c>
      <c r="CK181" s="218">
        <v>0</v>
      </c>
      <c r="CL181" s="218">
        <v>0</v>
      </c>
      <c r="CM181" s="218">
        <v>0</v>
      </c>
      <c r="CN181" s="218">
        <v>0</v>
      </c>
      <c r="CO181" s="218">
        <v>0</v>
      </c>
      <c r="CP181" s="218">
        <v>0</v>
      </c>
      <c r="CQ181" s="218">
        <v>220000</v>
      </c>
      <c r="CR181" s="218"/>
      <c r="CS181" s="218"/>
      <c r="CT181" s="218"/>
      <c r="CU181" s="218"/>
      <c r="CV181" s="218"/>
      <c r="CW181" s="218"/>
      <c r="CX181" s="218"/>
      <c r="CY181" s="218"/>
      <c r="CZ181" s="218"/>
      <c r="DA181" s="218"/>
      <c r="DB181" s="218"/>
      <c r="DC181" s="218"/>
      <c r="DD181" s="218"/>
      <c r="DE181" s="218"/>
      <c r="DF181" s="218"/>
      <c r="DG181" s="218"/>
      <c r="DH181" s="218"/>
      <c r="DI181" s="218"/>
      <c r="DJ181" s="218"/>
      <c r="DK181" s="218"/>
      <c r="DL181" s="218"/>
      <c r="DM181" s="218"/>
      <c r="DN181" s="218"/>
      <c r="DO181" s="218"/>
      <c r="DP181" s="218"/>
      <c r="DQ181" s="218"/>
      <c r="DR181" s="218"/>
      <c r="DS181" s="218"/>
      <c r="DT181" s="218"/>
      <c r="DU181" s="218"/>
      <c r="DV181" s="218"/>
      <c r="DW181" s="218"/>
      <c r="DX181" s="218"/>
      <c r="DY181" s="218"/>
      <c r="DZ181" s="218"/>
      <c r="EA181" s="218"/>
      <c r="EB181" s="218"/>
      <c r="EC181" s="218"/>
      <c r="ED181" s="218"/>
      <c r="EE181" s="218"/>
      <c r="EF181" s="218"/>
      <c r="EG181" s="218"/>
      <c r="EH181" s="218"/>
      <c r="EI181" s="218"/>
      <c r="EJ181" s="218"/>
      <c r="EK181" s="218"/>
      <c r="EL181" s="218"/>
      <c r="EM181" s="218"/>
      <c r="EN181" s="218"/>
      <c r="EO181" s="218"/>
      <c r="EP181" s="218"/>
      <c r="EQ181" s="218"/>
      <c r="ER181" s="218"/>
      <c r="ES181" s="218"/>
      <c r="ET181" s="218"/>
      <c r="EU181" s="218"/>
      <c r="EV181" s="218"/>
      <c r="EW181" s="218"/>
      <c r="EX181" s="218"/>
      <c r="EY181" s="218"/>
      <c r="EZ181" s="218"/>
      <c r="FA181" s="218"/>
      <c r="FB181" s="218"/>
      <c r="FC181" s="218"/>
      <c r="FD181" s="218"/>
      <c r="FE181" s="218"/>
      <c r="FF181" s="218"/>
      <c r="FG181" s="218"/>
      <c r="FH181" s="218"/>
    </row>
    <row r="182" spans="1:164" s="90" customFormat="1" x14ac:dyDescent="0.85">
      <c r="A182" s="213" t="s">
        <v>294</v>
      </c>
      <c r="B182" s="214" t="s">
        <v>290</v>
      </c>
      <c r="C182" s="215" t="s">
        <v>291</v>
      </c>
      <c r="D182" s="211" t="s">
        <v>288</v>
      </c>
      <c r="E182" s="216"/>
      <c r="F182" s="211" t="s">
        <v>288</v>
      </c>
      <c r="G182" s="216"/>
      <c r="H182" s="217">
        <f t="shared" si="409"/>
        <v>550000</v>
      </c>
      <c r="I182" s="218">
        <v>0</v>
      </c>
      <c r="J182" s="218">
        <v>0</v>
      </c>
      <c r="K182" s="218">
        <v>0</v>
      </c>
      <c r="L182" s="218">
        <v>0</v>
      </c>
      <c r="M182" s="218">
        <v>0</v>
      </c>
      <c r="N182" s="218">
        <v>0</v>
      </c>
      <c r="O182" s="218">
        <v>0</v>
      </c>
      <c r="P182" s="218">
        <v>0</v>
      </c>
      <c r="Q182" s="218">
        <v>0</v>
      </c>
      <c r="R182" s="218">
        <v>0</v>
      </c>
      <c r="S182" s="218">
        <v>0</v>
      </c>
      <c r="T182" s="218">
        <v>0</v>
      </c>
      <c r="U182" s="218">
        <v>0</v>
      </c>
      <c r="V182" s="218">
        <v>0</v>
      </c>
      <c r="W182" s="218">
        <v>0</v>
      </c>
      <c r="X182" s="218">
        <v>0</v>
      </c>
      <c r="Y182" s="218">
        <v>0</v>
      </c>
      <c r="Z182" s="218">
        <v>0</v>
      </c>
      <c r="AA182" s="218">
        <v>0</v>
      </c>
      <c r="AB182" s="218">
        <v>0</v>
      </c>
      <c r="AC182" s="218">
        <v>0</v>
      </c>
      <c r="AD182" s="218">
        <v>0</v>
      </c>
      <c r="AE182" s="218">
        <v>0</v>
      </c>
      <c r="AF182" s="218">
        <v>0</v>
      </c>
      <c r="AG182" s="218">
        <v>0</v>
      </c>
      <c r="AH182" s="218">
        <v>0</v>
      </c>
      <c r="AI182" s="218">
        <v>0</v>
      </c>
      <c r="AJ182" s="218">
        <v>0</v>
      </c>
      <c r="AK182" s="218">
        <v>0</v>
      </c>
      <c r="AL182" s="218">
        <v>0</v>
      </c>
      <c r="AM182" s="218">
        <v>0</v>
      </c>
      <c r="AN182" s="218">
        <v>0</v>
      </c>
      <c r="AO182" s="218">
        <v>0</v>
      </c>
      <c r="AP182" s="218">
        <v>0</v>
      </c>
      <c r="AQ182" s="218">
        <v>0</v>
      </c>
      <c r="AR182" s="218">
        <v>0</v>
      </c>
      <c r="AS182" s="218">
        <v>0</v>
      </c>
      <c r="AT182" s="218">
        <v>0</v>
      </c>
      <c r="AU182" s="218">
        <v>0</v>
      </c>
      <c r="AV182" s="218">
        <v>0</v>
      </c>
      <c r="AW182" s="218">
        <v>0</v>
      </c>
      <c r="AX182" s="218">
        <v>0</v>
      </c>
      <c r="AY182" s="218">
        <v>0</v>
      </c>
      <c r="AZ182" s="218">
        <v>0</v>
      </c>
      <c r="BA182" s="218">
        <v>0</v>
      </c>
      <c r="BB182" s="218">
        <v>0</v>
      </c>
      <c r="BC182" s="218">
        <v>0</v>
      </c>
      <c r="BD182" s="218">
        <v>0</v>
      </c>
      <c r="BE182" s="218">
        <v>0</v>
      </c>
      <c r="BF182" s="218">
        <v>0</v>
      </c>
      <c r="BG182" s="218">
        <v>0</v>
      </c>
      <c r="BH182" s="218">
        <v>0</v>
      </c>
      <c r="BI182" s="218">
        <v>0</v>
      </c>
      <c r="BJ182" s="218">
        <v>0</v>
      </c>
      <c r="BK182" s="218">
        <v>0</v>
      </c>
      <c r="BL182" s="218">
        <v>0</v>
      </c>
      <c r="BM182" s="218">
        <v>0</v>
      </c>
      <c r="BN182" s="218">
        <v>0</v>
      </c>
      <c r="BO182" s="218">
        <v>0</v>
      </c>
      <c r="BP182" s="218">
        <v>0</v>
      </c>
      <c r="BQ182" s="218">
        <v>0</v>
      </c>
      <c r="BR182" s="218">
        <v>0</v>
      </c>
      <c r="BS182" s="218">
        <v>0</v>
      </c>
      <c r="BT182" s="218">
        <v>0</v>
      </c>
      <c r="BU182" s="218">
        <v>0</v>
      </c>
      <c r="BV182" s="218">
        <v>0</v>
      </c>
      <c r="BW182" s="218">
        <v>0</v>
      </c>
      <c r="BX182" s="218">
        <v>0</v>
      </c>
      <c r="BY182" s="218">
        <v>0</v>
      </c>
      <c r="BZ182" s="218">
        <v>0</v>
      </c>
      <c r="CA182" s="218">
        <v>0</v>
      </c>
      <c r="CB182" s="218">
        <v>0</v>
      </c>
      <c r="CC182" s="218">
        <v>0</v>
      </c>
      <c r="CD182" s="218">
        <v>0</v>
      </c>
      <c r="CE182" s="218">
        <v>0</v>
      </c>
      <c r="CF182" s="218">
        <v>0</v>
      </c>
      <c r="CG182" s="218">
        <v>0</v>
      </c>
      <c r="CH182" s="218">
        <v>0</v>
      </c>
      <c r="CI182" s="218">
        <v>0</v>
      </c>
      <c r="CJ182" s="218">
        <v>0</v>
      </c>
      <c r="CK182" s="218">
        <v>0</v>
      </c>
      <c r="CL182" s="218">
        <v>0</v>
      </c>
      <c r="CM182" s="218">
        <v>0</v>
      </c>
      <c r="CN182" s="218">
        <v>0</v>
      </c>
      <c r="CO182" s="218">
        <v>0</v>
      </c>
      <c r="CP182" s="218">
        <v>0</v>
      </c>
      <c r="CQ182" s="218">
        <v>550000</v>
      </c>
      <c r="CR182" s="218"/>
      <c r="CS182" s="218"/>
      <c r="CT182" s="218"/>
      <c r="CU182" s="218"/>
      <c r="CV182" s="218"/>
      <c r="CW182" s="218"/>
      <c r="CX182" s="218"/>
      <c r="CY182" s="218"/>
      <c r="CZ182" s="218"/>
      <c r="DA182" s="218"/>
      <c r="DB182" s="218"/>
      <c r="DC182" s="218"/>
      <c r="DD182" s="218"/>
      <c r="DE182" s="218"/>
      <c r="DF182" s="218"/>
      <c r="DG182" s="218"/>
      <c r="DH182" s="218"/>
      <c r="DI182" s="218"/>
      <c r="DJ182" s="218"/>
      <c r="DK182" s="218"/>
      <c r="DL182" s="218"/>
      <c r="DM182" s="218"/>
      <c r="DN182" s="218"/>
      <c r="DO182" s="218"/>
      <c r="DP182" s="218"/>
      <c r="DQ182" s="218"/>
      <c r="DR182" s="218"/>
      <c r="DS182" s="218"/>
      <c r="DT182" s="218"/>
      <c r="DU182" s="218"/>
      <c r="DV182" s="218"/>
      <c r="DW182" s="218"/>
      <c r="DX182" s="218"/>
      <c r="DY182" s="218"/>
      <c r="DZ182" s="218"/>
      <c r="EA182" s="218"/>
      <c r="EB182" s="218"/>
      <c r="EC182" s="218"/>
      <c r="ED182" s="218"/>
      <c r="EE182" s="218"/>
      <c r="EF182" s="218"/>
      <c r="EG182" s="218"/>
      <c r="EH182" s="218"/>
      <c r="EI182" s="218"/>
      <c r="EJ182" s="218"/>
      <c r="EK182" s="218"/>
      <c r="EL182" s="218"/>
      <c r="EM182" s="218"/>
      <c r="EN182" s="218"/>
      <c r="EO182" s="218"/>
      <c r="EP182" s="218"/>
      <c r="EQ182" s="218"/>
      <c r="ER182" s="218"/>
      <c r="ES182" s="218"/>
      <c r="ET182" s="218"/>
      <c r="EU182" s="218"/>
      <c r="EV182" s="218"/>
      <c r="EW182" s="218"/>
      <c r="EX182" s="218"/>
      <c r="EY182" s="218"/>
      <c r="EZ182" s="218"/>
      <c r="FA182" s="218"/>
      <c r="FB182" s="218"/>
      <c r="FC182" s="218"/>
      <c r="FD182" s="218"/>
      <c r="FE182" s="218"/>
      <c r="FF182" s="218"/>
      <c r="FG182" s="218"/>
      <c r="FH182" s="218"/>
    </row>
    <row r="183" spans="1:164" s="90" customFormat="1" x14ac:dyDescent="0.85">
      <c r="A183" s="213" t="s">
        <v>295</v>
      </c>
      <c r="B183" s="214" t="s">
        <v>290</v>
      </c>
      <c r="C183" s="215" t="s">
        <v>291</v>
      </c>
      <c r="D183" s="211" t="s">
        <v>288</v>
      </c>
      <c r="E183" s="216"/>
      <c r="F183" s="211" t="s">
        <v>288</v>
      </c>
      <c r="G183" s="219"/>
      <c r="H183" s="217">
        <f t="shared" si="409"/>
        <v>900000</v>
      </c>
      <c r="I183" s="218">
        <v>0</v>
      </c>
      <c r="J183" s="218">
        <v>0</v>
      </c>
      <c r="K183" s="218">
        <v>0</v>
      </c>
      <c r="L183" s="218">
        <v>0</v>
      </c>
      <c r="M183" s="218">
        <v>0</v>
      </c>
      <c r="N183" s="218">
        <v>0</v>
      </c>
      <c r="O183" s="218">
        <v>0</v>
      </c>
      <c r="P183" s="218">
        <v>0</v>
      </c>
      <c r="Q183" s="218">
        <v>0</v>
      </c>
      <c r="R183" s="218">
        <v>0</v>
      </c>
      <c r="S183" s="218">
        <v>0</v>
      </c>
      <c r="T183" s="218">
        <v>0</v>
      </c>
      <c r="U183" s="218">
        <v>0</v>
      </c>
      <c r="V183" s="218">
        <v>0</v>
      </c>
      <c r="W183" s="218">
        <v>0</v>
      </c>
      <c r="X183" s="218">
        <v>0</v>
      </c>
      <c r="Y183" s="218">
        <v>0</v>
      </c>
      <c r="Z183" s="218">
        <v>0</v>
      </c>
      <c r="AA183" s="218">
        <v>0</v>
      </c>
      <c r="AB183" s="218">
        <v>0</v>
      </c>
      <c r="AC183" s="218">
        <v>0</v>
      </c>
      <c r="AD183" s="218">
        <v>0</v>
      </c>
      <c r="AE183" s="218">
        <v>0</v>
      </c>
      <c r="AF183" s="218">
        <v>0</v>
      </c>
      <c r="AG183" s="218">
        <v>0</v>
      </c>
      <c r="AH183" s="218">
        <v>0</v>
      </c>
      <c r="AI183" s="218">
        <v>0</v>
      </c>
      <c r="AJ183" s="218">
        <v>0</v>
      </c>
      <c r="AK183" s="218">
        <v>0</v>
      </c>
      <c r="AL183" s="218">
        <v>0</v>
      </c>
      <c r="AM183" s="218">
        <v>0</v>
      </c>
      <c r="AN183" s="218">
        <v>0</v>
      </c>
      <c r="AO183" s="218">
        <v>0</v>
      </c>
      <c r="AP183" s="218">
        <v>0</v>
      </c>
      <c r="AQ183" s="218">
        <v>0</v>
      </c>
      <c r="AR183" s="218">
        <v>0</v>
      </c>
      <c r="AS183" s="218">
        <v>0</v>
      </c>
      <c r="AT183" s="218">
        <v>0</v>
      </c>
      <c r="AU183" s="218">
        <v>0</v>
      </c>
      <c r="AV183" s="218">
        <v>0</v>
      </c>
      <c r="AW183" s="218">
        <v>0</v>
      </c>
      <c r="AX183" s="218">
        <v>0</v>
      </c>
      <c r="AY183" s="218">
        <v>0</v>
      </c>
      <c r="AZ183" s="218">
        <v>0</v>
      </c>
      <c r="BA183" s="218">
        <v>0</v>
      </c>
      <c r="BB183" s="218">
        <v>0</v>
      </c>
      <c r="BC183" s="218">
        <v>0</v>
      </c>
      <c r="BD183" s="218">
        <v>0</v>
      </c>
      <c r="BE183" s="218">
        <v>0</v>
      </c>
      <c r="BF183" s="218">
        <v>0</v>
      </c>
      <c r="BG183" s="218">
        <v>0</v>
      </c>
      <c r="BH183" s="218">
        <v>0</v>
      </c>
      <c r="BI183" s="218">
        <v>0</v>
      </c>
      <c r="BJ183" s="218">
        <v>0</v>
      </c>
      <c r="BK183" s="218">
        <v>0</v>
      </c>
      <c r="BL183" s="218">
        <v>0</v>
      </c>
      <c r="BM183" s="218">
        <v>0</v>
      </c>
      <c r="BN183" s="218">
        <v>0</v>
      </c>
      <c r="BO183" s="218">
        <v>0</v>
      </c>
      <c r="BP183" s="218">
        <v>0</v>
      </c>
      <c r="BQ183" s="218">
        <v>0</v>
      </c>
      <c r="BR183" s="218">
        <v>0</v>
      </c>
      <c r="BS183" s="218">
        <v>0</v>
      </c>
      <c r="BT183" s="218">
        <v>0</v>
      </c>
      <c r="BU183" s="218">
        <v>0</v>
      </c>
      <c r="BV183" s="218">
        <v>0</v>
      </c>
      <c r="BW183" s="218">
        <v>0</v>
      </c>
      <c r="BX183" s="218">
        <v>0</v>
      </c>
      <c r="BY183" s="218">
        <v>0</v>
      </c>
      <c r="BZ183" s="218">
        <v>0</v>
      </c>
      <c r="CA183" s="218">
        <v>0</v>
      </c>
      <c r="CB183" s="218">
        <v>0</v>
      </c>
      <c r="CC183" s="218">
        <v>0</v>
      </c>
      <c r="CD183" s="218">
        <v>0</v>
      </c>
      <c r="CE183" s="218">
        <v>0</v>
      </c>
      <c r="CF183" s="218">
        <v>0</v>
      </c>
      <c r="CG183" s="218">
        <v>0</v>
      </c>
      <c r="CH183" s="218">
        <v>0</v>
      </c>
      <c r="CI183" s="218">
        <v>0</v>
      </c>
      <c r="CJ183" s="218">
        <v>0</v>
      </c>
      <c r="CK183" s="218">
        <v>0</v>
      </c>
      <c r="CL183" s="218">
        <v>0</v>
      </c>
      <c r="CM183" s="218">
        <v>0</v>
      </c>
      <c r="CN183" s="218">
        <v>0</v>
      </c>
      <c r="CO183" s="218">
        <v>0</v>
      </c>
      <c r="CP183" s="218">
        <v>0</v>
      </c>
      <c r="CQ183" s="218">
        <v>900000</v>
      </c>
      <c r="CR183" s="218"/>
      <c r="CS183" s="218"/>
      <c r="CT183" s="218"/>
      <c r="CU183" s="218"/>
      <c r="CV183" s="218"/>
      <c r="CW183" s="218"/>
      <c r="CX183" s="218"/>
      <c r="CY183" s="218"/>
      <c r="CZ183" s="218"/>
      <c r="DA183" s="218"/>
      <c r="DB183" s="218"/>
      <c r="DC183" s="218"/>
      <c r="DD183" s="218"/>
      <c r="DE183" s="218"/>
      <c r="DF183" s="218"/>
      <c r="DG183" s="218"/>
      <c r="DH183" s="218"/>
      <c r="DI183" s="218"/>
      <c r="DJ183" s="218"/>
      <c r="DK183" s="218"/>
      <c r="DL183" s="218"/>
      <c r="DM183" s="218"/>
      <c r="DN183" s="218"/>
      <c r="DO183" s="218"/>
      <c r="DP183" s="218"/>
      <c r="DQ183" s="218"/>
      <c r="DR183" s="218"/>
      <c r="DS183" s="218"/>
      <c r="DT183" s="218"/>
      <c r="DU183" s="218"/>
      <c r="DV183" s="218"/>
      <c r="DW183" s="218"/>
      <c r="DX183" s="218"/>
      <c r="DY183" s="218"/>
      <c r="DZ183" s="218"/>
      <c r="EA183" s="218"/>
      <c r="EB183" s="218"/>
      <c r="EC183" s="218"/>
      <c r="ED183" s="218"/>
      <c r="EE183" s="218"/>
      <c r="EF183" s="218"/>
      <c r="EG183" s="218"/>
      <c r="EH183" s="218"/>
      <c r="EI183" s="218"/>
      <c r="EJ183" s="218"/>
      <c r="EK183" s="218"/>
      <c r="EL183" s="218"/>
      <c r="EM183" s="218"/>
      <c r="EN183" s="218"/>
      <c r="EO183" s="218"/>
      <c r="EP183" s="218"/>
      <c r="EQ183" s="218"/>
      <c r="ER183" s="218"/>
      <c r="ES183" s="218"/>
      <c r="ET183" s="218"/>
      <c r="EU183" s="218"/>
      <c r="EV183" s="218"/>
      <c r="EW183" s="218"/>
      <c r="EX183" s="218"/>
      <c r="EY183" s="218"/>
      <c r="EZ183" s="218"/>
      <c r="FA183" s="218"/>
      <c r="FB183" s="218"/>
      <c r="FC183" s="218"/>
      <c r="FD183" s="218"/>
      <c r="FE183" s="218"/>
      <c r="FF183" s="218"/>
      <c r="FG183" s="218"/>
      <c r="FH183" s="218"/>
    </row>
    <row r="184" spans="1:164" s="142" customFormat="1" hidden="1" x14ac:dyDescent="0.85">
      <c r="A184" s="95" t="s">
        <v>201</v>
      </c>
      <c r="B184" s="95"/>
      <c r="C184" s="95"/>
      <c r="D184" s="95"/>
      <c r="E184" s="95"/>
      <c r="F184" s="95"/>
      <c r="G184" s="95"/>
      <c r="H184" s="220">
        <f t="shared" si="409"/>
        <v>0</v>
      </c>
      <c r="I184" s="95"/>
      <c r="J184" s="95"/>
      <c r="K184" s="95"/>
      <c r="L184" s="95"/>
      <c r="M184" s="95"/>
      <c r="N184" s="95"/>
      <c r="O184" s="95"/>
      <c r="P184" s="95"/>
      <c r="Q184" s="95"/>
      <c r="R184" s="95"/>
      <c r="S184" s="95"/>
      <c r="T184" s="95"/>
      <c r="U184" s="95"/>
      <c r="V184" s="95"/>
      <c r="W184" s="95"/>
      <c r="X184" s="95"/>
      <c r="Y184" s="95"/>
      <c r="Z184" s="95"/>
      <c r="AA184" s="95"/>
      <c r="AB184" s="95"/>
      <c r="AC184" s="95"/>
      <c r="AD184" s="95"/>
      <c r="AE184" s="95"/>
      <c r="AF184" s="95"/>
      <c r="AG184" s="95"/>
      <c r="AH184" s="95"/>
      <c r="AI184" s="95"/>
      <c r="AJ184" s="95"/>
      <c r="AK184" s="95"/>
      <c r="AL184" s="95"/>
      <c r="AM184" s="95"/>
      <c r="AN184" s="95"/>
      <c r="AO184" s="95"/>
      <c r="AP184" s="95"/>
      <c r="AQ184" s="95"/>
      <c r="AR184" s="95"/>
      <c r="AS184" s="95"/>
      <c r="AT184" s="95"/>
      <c r="AU184" s="95"/>
      <c r="AV184" s="95"/>
      <c r="AW184" s="95"/>
      <c r="AX184" s="95"/>
      <c r="AY184" s="95"/>
      <c r="AZ184" s="95"/>
      <c r="BA184" s="95"/>
      <c r="BB184" s="95"/>
      <c r="BC184" s="95"/>
      <c r="BD184" s="95"/>
      <c r="BE184" s="95"/>
      <c r="BF184" s="95"/>
      <c r="BG184" s="95"/>
      <c r="BH184" s="95"/>
      <c r="BI184" s="95"/>
      <c r="BJ184" s="95"/>
      <c r="BK184" s="95"/>
      <c r="BL184" s="95"/>
      <c r="BM184" s="95"/>
      <c r="BN184" s="95"/>
      <c r="BO184" s="95"/>
      <c r="BP184" s="95"/>
      <c r="BQ184" s="95"/>
      <c r="BR184" s="95"/>
      <c r="BS184" s="95"/>
      <c r="BT184" s="95"/>
      <c r="BU184" s="95"/>
      <c r="BV184" s="95"/>
      <c r="BW184" s="95"/>
      <c r="BX184" s="95"/>
      <c r="BY184" s="95"/>
      <c r="BZ184" s="95"/>
      <c r="CA184" s="95"/>
      <c r="CB184" s="95"/>
      <c r="CC184" s="95"/>
      <c r="CD184" s="95"/>
      <c r="CE184" s="95"/>
      <c r="CF184" s="95"/>
      <c r="CG184" s="95"/>
      <c r="CH184" s="95"/>
      <c r="CI184" s="95"/>
      <c r="CJ184" s="95"/>
      <c r="CK184" s="95"/>
      <c r="CL184" s="95"/>
      <c r="CM184" s="95"/>
      <c r="CN184" s="95"/>
      <c r="CO184" s="95"/>
      <c r="CP184" s="95"/>
      <c r="CQ184" s="95"/>
      <c r="CR184" s="95"/>
      <c r="CS184" s="95"/>
      <c r="CT184" s="95"/>
      <c r="CU184" s="95"/>
      <c r="CV184" s="95"/>
      <c r="CW184" s="95"/>
      <c r="CX184" s="95"/>
      <c r="CY184" s="95"/>
      <c r="CZ184" s="95"/>
      <c r="DA184" s="95"/>
      <c r="DB184" s="95"/>
      <c r="DC184" s="95"/>
      <c r="DD184" s="95"/>
      <c r="DE184" s="95"/>
      <c r="DF184" s="95"/>
      <c r="DG184" s="95"/>
      <c r="DH184" s="95"/>
      <c r="DI184" s="95"/>
      <c r="DJ184" s="95"/>
      <c r="DK184" s="95"/>
      <c r="DL184" s="95"/>
      <c r="DM184" s="95"/>
      <c r="DN184" s="95"/>
      <c r="DO184" s="95"/>
      <c r="DP184" s="95"/>
      <c r="DQ184" s="95"/>
      <c r="DR184" s="95"/>
      <c r="DS184" s="95"/>
      <c r="DT184" s="95"/>
      <c r="DU184" s="95"/>
      <c r="DV184" s="95"/>
      <c r="DW184" s="95"/>
      <c r="DX184" s="95"/>
      <c r="DY184" s="95"/>
      <c r="DZ184" s="95"/>
      <c r="EA184" s="95"/>
      <c r="EB184" s="95"/>
      <c r="EC184" s="95"/>
      <c r="ED184" s="95"/>
      <c r="EE184" s="95"/>
      <c r="EF184" s="95"/>
      <c r="EG184" s="95"/>
      <c r="EH184" s="95"/>
      <c r="EI184" s="95"/>
      <c r="EJ184" s="95"/>
      <c r="EK184" s="95"/>
      <c r="EL184" s="95"/>
      <c r="EM184" s="95"/>
      <c r="EN184" s="95"/>
      <c r="EO184" s="95"/>
      <c r="EP184" s="95"/>
      <c r="EQ184" s="95"/>
      <c r="ER184" s="95"/>
      <c r="ES184" s="95"/>
      <c r="ET184" s="95"/>
      <c r="EU184" s="95"/>
      <c r="EV184" s="95"/>
      <c r="EW184" s="95"/>
      <c r="EX184" s="95"/>
      <c r="EY184" s="95"/>
      <c r="EZ184" s="95"/>
      <c r="FA184" s="95"/>
      <c r="FB184" s="95"/>
      <c r="FC184" s="95"/>
      <c r="FD184" s="95"/>
      <c r="FE184" s="95"/>
      <c r="FF184" s="95"/>
      <c r="FG184" s="95"/>
      <c r="FH184" s="95"/>
    </row>
    <row r="185" spans="1:164" s="142" customFormat="1" x14ac:dyDescent="0.85">
      <c r="A185" s="203" t="s">
        <v>328</v>
      </c>
      <c r="B185" s="221"/>
      <c r="C185" s="221"/>
      <c r="D185" s="221"/>
      <c r="E185" s="221"/>
      <c r="F185" s="221"/>
      <c r="G185" s="221"/>
      <c r="H185" s="222">
        <f t="shared" ref="H185:AM185" si="410">SUM(H177)</f>
        <v>387000</v>
      </c>
      <c r="I185" s="221">
        <f t="shared" si="410"/>
        <v>0</v>
      </c>
      <c r="J185" s="221">
        <f t="shared" si="410"/>
        <v>56000</v>
      </c>
      <c r="K185" s="221">
        <f t="shared" si="410"/>
        <v>500</v>
      </c>
      <c r="L185" s="221">
        <f t="shared" si="410"/>
        <v>5100</v>
      </c>
      <c r="M185" s="221">
        <f t="shared" si="410"/>
        <v>4700</v>
      </c>
      <c r="N185" s="221">
        <f t="shared" si="410"/>
        <v>5700</v>
      </c>
      <c r="O185" s="221">
        <f t="shared" si="410"/>
        <v>2700</v>
      </c>
      <c r="P185" s="221">
        <f t="shared" si="410"/>
        <v>16200</v>
      </c>
      <c r="Q185" s="221">
        <f t="shared" si="410"/>
        <v>500</v>
      </c>
      <c r="R185" s="221">
        <f t="shared" si="410"/>
        <v>2100</v>
      </c>
      <c r="S185" s="221">
        <f t="shared" si="410"/>
        <v>0</v>
      </c>
      <c r="T185" s="221">
        <f t="shared" si="410"/>
        <v>2200</v>
      </c>
      <c r="U185" s="221">
        <f t="shared" si="410"/>
        <v>5100</v>
      </c>
      <c r="V185" s="221">
        <f t="shared" si="410"/>
        <v>57700</v>
      </c>
      <c r="W185" s="221">
        <f t="shared" si="410"/>
        <v>500</v>
      </c>
      <c r="X185" s="221">
        <f t="shared" si="410"/>
        <v>6700</v>
      </c>
      <c r="Y185" s="221">
        <f t="shared" si="410"/>
        <v>2700</v>
      </c>
      <c r="Z185" s="221">
        <f t="shared" si="410"/>
        <v>5800</v>
      </c>
      <c r="AA185" s="221">
        <f t="shared" si="410"/>
        <v>7300</v>
      </c>
      <c r="AB185" s="221">
        <f t="shared" si="410"/>
        <v>2400</v>
      </c>
      <c r="AC185" s="221">
        <f t="shared" si="410"/>
        <v>0</v>
      </c>
      <c r="AD185" s="221">
        <f t="shared" si="410"/>
        <v>1800</v>
      </c>
      <c r="AE185" s="221">
        <f t="shared" si="410"/>
        <v>27300</v>
      </c>
      <c r="AF185" s="221">
        <f t="shared" si="410"/>
        <v>6300</v>
      </c>
      <c r="AG185" s="221">
        <f t="shared" si="410"/>
        <v>1900</v>
      </c>
      <c r="AH185" s="221">
        <f t="shared" si="410"/>
        <v>1800</v>
      </c>
      <c r="AI185" s="221">
        <f t="shared" si="410"/>
        <v>1000</v>
      </c>
      <c r="AJ185" s="221">
        <f t="shared" si="410"/>
        <v>1300</v>
      </c>
      <c r="AK185" s="221">
        <f t="shared" si="410"/>
        <v>2300</v>
      </c>
      <c r="AL185" s="221">
        <f t="shared" si="410"/>
        <v>0</v>
      </c>
      <c r="AM185" s="221">
        <f t="shared" si="410"/>
        <v>1200</v>
      </c>
      <c r="AN185" s="221">
        <f t="shared" ref="AN185:BS185" si="411">SUM(AN177)</f>
        <v>4700</v>
      </c>
      <c r="AO185" s="221">
        <f t="shared" si="411"/>
        <v>2700</v>
      </c>
      <c r="AP185" s="221">
        <f t="shared" si="411"/>
        <v>500</v>
      </c>
      <c r="AQ185" s="221">
        <f t="shared" si="411"/>
        <v>1000</v>
      </c>
      <c r="AR185" s="221">
        <f t="shared" si="411"/>
        <v>1400</v>
      </c>
      <c r="AS185" s="221">
        <f t="shared" si="411"/>
        <v>2600</v>
      </c>
      <c r="AT185" s="221">
        <f t="shared" si="411"/>
        <v>1800</v>
      </c>
      <c r="AU185" s="221">
        <f t="shared" si="411"/>
        <v>2600</v>
      </c>
      <c r="AV185" s="221">
        <f t="shared" si="411"/>
        <v>800</v>
      </c>
      <c r="AW185" s="221">
        <f t="shared" si="411"/>
        <v>900</v>
      </c>
      <c r="AX185" s="221">
        <f t="shared" si="411"/>
        <v>2900</v>
      </c>
      <c r="AY185" s="221">
        <f t="shared" si="411"/>
        <v>0</v>
      </c>
      <c r="AZ185" s="221">
        <f t="shared" si="411"/>
        <v>2900</v>
      </c>
      <c r="BA185" s="221">
        <f t="shared" si="411"/>
        <v>19300</v>
      </c>
      <c r="BB185" s="221">
        <f t="shared" si="411"/>
        <v>1900</v>
      </c>
      <c r="BC185" s="221">
        <f t="shared" si="411"/>
        <v>800</v>
      </c>
      <c r="BD185" s="221">
        <f t="shared" si="411"/>
        <v>900</v>
      </c>
      <c r="BE185" s="221">
        <f t="shared" si="411"/>
        <v>500</v>
      </c>
      <c r="BF185" s="221">
        <f t="shared" si="411"/>
        <v>5900</v>
      </c>
      <c r="BG185" s="221">
        <f t="shared" si="411"/>
        <v>2900</v>
      </c>
      <c r="BH185" s="221">
        <f t="shared" si="411"/>
        <v>0</v>
      </c>
      <c r="BI185" s="221">
        <f t="shared" si="411"/>
        <v>500</v>
      </c>
      <c r="BJ185" s="221">
        <f t="shared" si="411"/>
        <v>2100</v>
      </c>
      <c r="BK185" s="221">
        <f t="shared" si="411"/>
        <v>2600</v>
      </c>
      <c r="BL185" s="221">
        <f t="shared" si="411"/>
        <v>900</v>
      </c>
      <c r="BM185" s="221">
        <f t="shared" si="411"/>
        <v>2000</v>
      </c>
      <c r="BN185" s="221">
        <f t="shared" si="411"/>
        <v>3000</v>
      </c>
      <c r="BO185" s="221">
        <f t="shared" si="411"/>
        <v>1500</v>
      </c>
      <c r="BP185" s="221">
        <f t="shared" si="411"/>
        <v>500</v>
      </c>
      <c r="BQ185" s="221">
        <f t="shared" si="411"/>
        <v>500</v>
      </c>
      <c r="BR185" s="221">
        <f t="shared" si="411"/>
        <v>0</v>
      </c>
      <c r="BS185" s="221">
        <f t="shared" si="411"/>
        <v>12100</v>
      </c>
      <c r="BT185" s="221">
        <f t="shared" ref="BT185:CR185" si="412">SUM(BT177)</f>
        <v>10800</v>
      </c>
      <c r="BU185" s="221">
        <f t="shared" si="412"/>
        <v>9000</v>
      </c>
      <c r="BV185" s="221">
        <f t="shared" si="412"/>
        <v>11800</v>
      </c>
      <c r="BW185" s="221">
        <f t="shared" si="412"/>
        <v>12000</v>
      </c>
      <c r="BX185" s="221">
        <f t="shared" si="412"/>
        <v>1100</v>
      </c>
      <c r="BY185" s="221">
        <f t="shared" si="412"/>
        <v>500</v>
      </c>
      <c r="BZ185" s="221">
        <f t="shared" si="412"/>
        <v>2900</v>
      </c>
      <c r="CA185" s="221">
        <f t="shared" si="412"/>
        <v>0</v>
      </c>
      <c r="CB185" s="221">
        <f t="shared" si="412"/>
        <v>1500</v>
      </c>
      <c r="CC185" s="221">
        <f t="shared" si="412"/>
        <v>2800</v>
      </c>
      <c r="CD185" s="221">
        <f t="shared" si="412"/>
        <v>2600</v>
      </c>
      <c r="CE185" s="221">
        <f t="shared" si="412"/>
        <v>1000</v>
      </c>
      <c r="CF185" s="221">
        <f t="shared" si="412"/>
        <v>2700</v>
      </c>
      <c r="CG185" s="221">
        <f t="shared" si="412"/>
        <v>500</v>
      </c>
      <c r="CH185" s="221">
        <f t="shared" si="412"/>
        <v>4000</v>
      </c>
      <c r="CI185" s="221">
        <f t="shared" si="412"/>
        <v>1000</v>
      </c>
      <c r="CJ185" s="221">
        <f t="shared" si="412"/>
        <v>4600</v>
      </c>
      <c r="CK185" s="221">
        <f t="shared" si="412"/>
        <v>0</v>
      </c>
      <c r="CL185" s="221">
        <f t="shared" si="412"/>
        <v>1700</v>
      </c>
      <c r="CM185" s="221">
        <f t="shared" si="412"/>
        <v>1400</v>
      </c>
      <c r="CN185" s="221">
        <f t="shared" si="412"/>
        <v>800</v>
      </c>
      <c r="CO185" s="221">
        <f t="shared" si="412"/>
        <v>2300</v>
      </c>
      <c r="CP185" s="221">
        <f t="shared" si="412"/>
        <v>500</v>
      </c>
      <c r="CQ185" s="221">
        <f t="shared" si="412"/>
        <v>0</v>
      </c>
      <c r="CR185" s="221">
        <f t="shared" si="412"/>
        <v>0</v>
      </c>
      <c r="CS185" s="221"/>
      <c r="CT185" s="221">
        <f t="shared" ref="CT185:DY185" si="413">SUM(CT177)</f>
        <v>0</v>
      </c>
      <c r="CU185" s="221">
        <f t="shared" si="413"/>
        <v>0</v>
      </c>
      <c r="CV185" s="221">
        <f t="shared" si="413"/>
        <v>0</v>
      </c>
      <c r="CW185" s="221">
        <f t="shared" si="413"/>
        <v>0</v>
      </c>
      <c r="CX185" s="221">
        <f t="shared" si="413"/>
        <v>0</v>
      </c>
      <c r="CY185" s="221">
        <f t="shared" si="413"/>
        <v>0</v>
      </c>
      <c r="CZ185" s="221">
        <f t="shared" si="413"/>
        <v>0</v>
      </c>
      <c r="DA185" s="221">
        <f t="shared" si="413"/>
        <v>0</v>
      </c>
      <c r="DB185" s="221">
        <f t="shared" si="413"/>
        <v>0</v>
      </c>
      <c r="DC185" s="221">
        <f t="shared" si="413"/>
        <v>0</v>
      </c>
      <c r="DD185" s="221">
        <f t="shared" si="413"/>
        <v>0</v>
      </c>
      <c r="DE185" s="221">
        <f t="shared" si="413"/>
        <v>0</v>
      </c>
      <c r="DF185" s="221">
        <f t="shared" si="413"/>
        <v>0</v>
      </c>
      <c r="DG185" s="221">
        <f t="shared" si="413"/>
        <v>0</v>
      </c>
      <c r="DH185" s="221">
        <f t="shared" si="413"/>
        <v>0</v>
      </c>
      <c r="DI185" s="221">
        <f t="shared" si="413"/>
        <v>0</v>
      </c>
      <c r="DJ185" s="221">
        <f t="shared" si="413"/>
        <v>0</v>
      </c>
      <c r="DK185" s="221">
        <f t="shared" si="413"/>
        <v>0</v>
      </c>
      <c r="DL185" s="221">
        <f t="shared" si="413"/>
        <v>0</v>
      </c>
      <c r="DM185" s="221">
        <f t="shared" si="413"/>
        <v>0</v>
      </c>
      <c r="DN185" s="221">
        <f t="shared" si="413"/>
        <v>0</v>
      </c>
      <c r="DO185" s="221">
        <f t="shared" si="413"/>
        <v>0</v>
      </c>
      <c r="DP185" s="221">
        <f t="shared" si="413"/>
        <v>0</v>
      </c>
      <c r="DQ185" s="221">
        <f t="shared" si="413"/>
        <v>0</v>
      </c>
      <c r="DR185" s="221">
        <f t="shared" si="413"/>
        <v>0</v>
      </c>
      <c r="DS185" s="221">
        <f t="shared" si="413"/>
        <v>0</v>
      </c>
      <c r="DT185" s="221">
        <f t="shared" si="413"/>
        <v>0</v>
      </c>
      <c r="DU185" s="221">
        <f t="shared" si="413"/>
        <v>0</v>
      </c>
      <c r="DV185" s="221">
        <f t="shared" si="413"/>
        <v>0</v>
      </c>
      <c r="DW185" s="221">
        <f t="shared" si="413"/>
        <v>0</v>
      </c>
      <c r="DX185" s="221">
        <f t="shared" si="413"/>
        <v>0</v>
      </c>
      <c r="DY185" s="221">
        <f t="shared" si="413"/>
        <v>0</v>
      </c>
      <c r="DZ185" s="221">
        <f t="shared" ref="DZ185:FH185" si="414">SUM(DZ177)</f>
        <v>0</v>
      </c>
      <c r="EA185" s="221">
        <f t="shared" si="414"/>
        <v>0</v>
      </c>
      <c r="EB185" s="221">
        <f t="shared" si="414"/>
        <v>0</v>
      </c>
      <c r="EC185" s="221">
        <f t="shared" si="414"/>
        <v>0</v>
      </c>
      <c r="ED185" s="221">
        <f t="shared" si="414"/>
        <v>0</v>
      </c>
      <c r="EE185" s="221">
        <f t="shared" si="414"/>
        <v>0</v>
      </c>
      <c r="EF185" s="221">
        <f t="shared" si="414"/>
        <v>0</v>
      </c>
      <c r="EG185" s="221">
        <f t="shared" si="414"/>
        <v>0</v>
      </c>
      <c r="EH185" s="221">
        <f t="shared" si="414"/>
        <v>0</v>
      </c>
      <c r="EI185" s="221">
        <f t="shared" si="414"/>
        <v>0</v>
      </c>
      <c r="EJ185" s="221">
        <f t="shared" si="414"/>
        <v>0</v>
      </c>
      <c r="EK185" s="221">
        <f t="shared" si="414"/>
        <v>0</v>
      </c>
      <c r="EL185" s="221">
        <f t="shared" si="414"/>
        <v>0</v>
      </c>
      <c r="EM185" s="221">
        <f t="shared" si="414"/>
        <v>0</v>
      </c>
      <c r="EN185" s="221">
        <f t="shared" si="414"/>
        <v>0</v>
      </c>
      <c r="EO185" s="221">
        <f t="shared" si="414"/>
        <v>0</v>
      </c>
      <c r="EP185" s="221">
        <f t="shared" si="414"/>
        <v>0</v>
      </c>
      <c r="EQ185" s="221">
        <f t="shared" si="414"/>
        <v>0</v>
      </c>
      <c r="ER185" s="221">
        <f t="shared" si="414"/>
        <v>0</v>
      </c>
      <c r="ES185" s="221">
        <f t="shared" si="414"/>
        <v>0</v>
      </c>
      <c r="ET185" s="221">
        <f t="shared" si="414"/>
        <v>0</v>
      </c>
      <c r="EU185" s="221">
        <f t="shared" si="414"/>
        <v>0</v>
      </c>
      <c r="EV185" s="221">
        <f t="shared" si="414"/>
        <v>0</v>
      </c>
      <c r="EW185" s="221">
        <f t="shared" si="414"/>
        <v>0</v>
      </c>
      <c r="EX185" s="221">
        <f t="shared" si="414"/>
        <v>0</v>
      </c>
      <c r="EY185" s="221">
        <f t="shared" si="414"/>
        <v>0</v>
      </c>
      <c r="EZ185" s="221">
        <f t="shared" si="414"/>
        <v>0</v>
      </c>
      <c r="FA185" s="221">
        <f t="shared" si="414"/>
        <v>0</v>
      </c>
      <c r="FB185" s="221">
        <f t="shared" si="414"/>
        <v>0</v>
      </c>
      <c r="FC185" s="221">
        <f t="shared" si="414"/>
        <v>0</v>
      </c>
      <c r="FD185" s="221">
        <f t="shared" si="414"/>
        <v>0</v>
      </c>
      <c r="FE185" s="221">
        <f t="shared" si="414"/>
        <v>0</v>
      </c>
      <c r="FF185" s="221">
        <f t="shared" si="414"/>
        <v>0</v>
      </c>
      <c r="FG185" s="221">
        <f t="shared" si="414"/>
        <v>0</v>
      </c>
      <c r="FH185" s="221">
        <f t="shared" si="414"/>
        <v>0</v>
      </c>
    </row>
    <row r="186" spans="1:164" s="142" customFormat="1" hidden="1" x14ac:dyDescent="0.85">
      <c r="A186" s="95" t="s">
        <v>204</v>
      </c>
      <c r="B186" s="95"/>
      <c r="C186" s="95"/>
      <c r="D186" s="95"/>
      <c r="E186" s="95"/>
      <c r="F186" s="95"/>
      <c r="G186" s="95"/>
      <c r="H186" s="220">
        <f>SUM(I186:FH186)</f>
        <v>0</v>
      </c>
      <c r="I186" s="95"/>
      <c r="J186" s="95">
        <f>SUM(K186:FJ186)</f>
        <v>0</v>
      </c>
      <c r="K186" s="95"/>
      <c r="L186" s="95"/>
      <c r="M186" s="95"/>
      <c r="N186" s="95"/>
      <c r="O186" s="95"/>
      <c r="P186" s="95"/>
      <c r="Q186" s="95"/>
      <c r="R186" s="95"/>
      <c r="S186" s="95"/>
      <c r="T186" s="95"/>
      <c r="U186" s="95"/>
      <c r="V186" s="95"/>
      <c r="W186" s="95"/>
      <c r="X186" s="95"/>
      <c r="Y186" s="95"/>
      <c r="Z186" s="95"/>
      <c r="AA186" s="95"/>
      <c r="AB186" s="95"/>
      <c r="AC186" s="95"/>
      <c r="AD186" s="95"/>
      <c r="AE186" s="95"/>
      <c r="AF186" s="95"/>
      <c r="AG186" s="95"/>
      <c r="AH186" s="95"/>
      <c r="AI186" s="95"/>
      <c r="AJ186" s="95"/>
      <c r="AK186" s="95"/>
      <c r="AL186" s="95"/>
      <c r="AM186" s="95"/>
      <c r="AN186" s="95"/>
      <c r="AO186" s="95"/>
      <c r="AP186" s="95"/>
      <c r="AQ186" s="95"/>
      <c r="AR186" s="95"/>
      <c r="AS186" s="95"/>
      <c r="AT186" s="95"/>
      <c r="AU186" s="95"/>
      <c r="AV186" s="95"/>
      <c r="AW186" s="95"/>
      <c r="AX186" s="95"/>
      <c r="AY186" s="95"/>
      <c r="AZ186" s="95"/>
      <c r="BA186" s="95"/>
      <c r="BB186" s="95"/>
      <c r="BC186" s="95"/>
      <c r="BD186" s="95"/>
      <c r="BE186" s="95"/>
      <c r="BF186" s="95"/>
      <c r="BG186" s="95"/>
      <c r="BH186" s="95"/>
      <c r="BI186" s="95"/>
      <c r="BJ186" s="95"/>
      <c r="BK186" s="95"/>
      <c r="BL186" s="95"/>
      <c r="BM186" s="95"/>
      <c r="BN186" s="95"/>
      <c r="BO186" s="95"/>
      <c r="BP186" s="95"/>
      <c r="BQ186" s="95"/>
      <c r="BR186" s="95"/>
      <c r="BS186" s="95"/>
      <c r="BT186" s="95"/>
      <c r="BU186" s="95"/>
      <c r="BV186" s="95"/>
      <c r="BW186" s="95"/>
      <c r="BX186" s="95"/>
      <c r="BY186" s="95"/>
      <c r="BZ186" s="95"/>
      <c r="CA186" s="95"/>
      <c r="CB186" s="95"/>
      <c r="CC186" s="95"/>
      <c r="CD186" s="95"/>
      <c r="CE186" s="95"/>
      <c r="CF186" s="95"/>
      <c r="CG186" s="95"/>
      <c r="CH186" s="95"/>
      <c r="CI186" s="95"/>
      <c r="CJ186" s="95"/>
      <c r="CK186" s="95"/>
      <c r="CL186" s="95"/>
      <c r="CM186" s="95"/>
      <c r="CN186" s="95"/>
      <c r="CO186" s="95"/>
      <c r="CP186" s="95"/>
      <c r="CQ186" s="95"/>
      <c r="CR186" s="95"/>
      <c r="CS186" s="95"/>
      <c r="CT186" s="95"/>
      <c r="CU186" s="95"/>
      <c r="CV186" s="95"/>
      <c r="CW186" s="95"/>
      <c r="CX186" s="95"/>
      <c r="CY186" s="95"/>
      <c r="CZ186" s="95"/>
      <c r="DA186" s="95"/>
      <c r="DB186" s="95"/>
      <c r="DC186" s="95"/>
      <c r="DD186" s="95"/>
      <c r="DE186" s="95"/>
      <c r="DF186" s="95"/>
      <c r="DG186" s="95"/>
      <c r="DH186" s="95"/>
      <c r="DI186" s="95"/>
      <c r="DJ186" s="95"/>
      <c r="DK186" s="95"/>
      <c r="DL186" s="95"/>
      <c r="DM186" s="95"/>
      <c r="DN186" s="95"/>
      <c r="DO186" s="95"/>
      <c r="DP186" s="95"/>
      <c r="DQ186" s="95"/>
      <c r="DR186" s="95"/>
      <c r="DS186" s="95"/>
      <c r="DT186" s="95"/>
      <c r="DU186" s="95"/>
      <c r="DV186" s="95"/>
      <c r="DW186" s="95"/>
      <c r="DX186" s="95"/>
      <c r="DY186" s="95"/>
      <c r="DZ186" s="95"/>
      <c r="EA186" s="95"/>
      <c r="EB186" s="95"/>
      <c r="EC186" s="95"/>
      <c r="ED186" s="95"/>
      <c r="EE186" s="95"/>
      <c r="EF186" s="95"/>
      <c r="EG186" s="95"/>
      <c r="EH186" s="95"/>
      <c r="EI186" s="95"/>
      <c r="EJ186" s="95"/>
      <c r="EK186" s="95"/>
      <c r="EL186" s="95"/>
      <c r="EM186" s="95"/>
      <c r="EN186" s="95"/>
      <c r="EO186" s="95"/>
      <c r="EP186" s="95"/>
      <c r="EQ186" s="95"/>
      <c r="ER186" s="95"/>
      <c r="ES186" s="95"/>
      <c r="ET186" s="95"/>
      <c r="EU186" s="95"/>
      <c r="EV186" s="95"/>
      <c r="EW186" s="95"/>
      <c r="EX186" s="95"/>
      <c r="EY186" s="95"/>
      <c r="EZ186" s="95"/>
      <c r="FA186" s="95"/>
      <c r="FB186" s="95"/>
      <c r="FC186" s="95"/>
      <c r="FD186" s="95"/>
      <c r="FE186" s="95"/>
      <c r="FF186" s="95"/>
      <c r="FG186" s="95"/>
      <c r="FH186" s="95"/>
    </row>
    <row r="187" spans="1:164" s="142" customFormat="1" hidden="1" x14ac:dyDescent="0.85">
      <c r="A187" s="221" t="s">
        <v>205</v>
      </c>
      <c r="B187" s="221"/>
      <c r="C187" s="221"/>
      <c r="D187" s="221"/>
      <c r="E187" s="221"/>
      <c r="F187" s="221"/>
      <c r="G187" s="221"/>
      <c r="H187" s="222">
        <f>SUM(I187:FH187)</f>
        <v>0</v>
      </c>
      <c r="I187" s="221"/>
      <c r="J187" s="221">
        <f>SUM(K187:FJ187)</f>
        <v>0</v>
      </c>
      <c r="K187" s="221"/>
      <c r="L187" s="221"/>
      <c r="M187" s="221"/>
      <c r="N187" s="221"/>
      <c r="O187" s="221"/>
      <c r="P187" s="221"/>
      <c r="Q187" s="221"/>
      <c r="R187" s="221"/>
      <c r="S187" s="221"/>
      <c r="T187" s="221"/>
      <c r="U187" s="221"/>
      <c r="V187" s="221"/>
      <c r="W187" s="221"/>
      <c r="X187" s="221"/>
      <c r="Y187" s="221"/>
      <c r="Z187" s="221"/>
      <c r="AA187" s="221"/>
      <c r="AB187" s="221"/>
      <c r="AC187" s="221"/>
      <c r="AD187" s="221"/>
      <c r="AE187" s="221"/>
      <c r="AF187" s="221"/>
      <c r="AG187" s="221"/>
      <c r="AH187" s="221"/>
      <c r="AI187" s="221"/>
      <c r="AJ187" s="221"/>
      <c r="AK187" s="221"/>
      <c r="AL187" s="221"/>
      <c r="AM187" s="221"/>
      <c r="AN187" s="221"/>
      <c r="AO187" s="221"/>
      <c r="AP187" s="221"/>
      <c r="AQ187" s="221"/>
      <c r="AR187" s="221"/>
      <c r="AS187" s="221"/>
      <c r="AT187" s="221"/>
      <c r="AU187" s="221"/>
      <c r="AV187" s="221"/>
      <c r="AW187" s="221"/>
      <c r="AX187" s="221"/>
      <c r="AY187" s="221"/>
      <c r="AZ187" s="221"/>
      <c r="BA187" s="221"/>
      <c r="BB187" s="221"/>
      <c r="BC187" s="221"/>
      <c r="BD187" s="221"/>
      <c r="BE187" s="221"/>
      <c r="BF187" s="221"/>
      <c r="BG187" s="221"/>
      <c r="BH187" s="221"/>
      <c r="BI187" s="221"/>
      <c r="BJ187" s="221"/>
      <c r="BK187" s="221"/>
      <c r="BL187" s="221"/>
      <c r="BM187" s="221"/>
      <c r="BN187" s="221"/>
      <c r="BO187" s="221"/>
      <c r="BP187" s="221"/>
      <c r="BQ187" s="221"/>
      <c r="BR187" s="221"/>
      <c r="BS187" s="221"/>
      <c r="BT187" s="221"/>
      <c r="BU187" s="221"/>
      <c r="BV187" s="221"/>
      <c r="BW187" s="221"/>
      <c r="BX187" s="221"/>
      <c r="BY187" s="221"/>
      <c r="BZ187" s="221"/>
      <c r="CA187" s="221"/>
      <c r="CB187" s="221"/>
      <c r="CC187" s="221"/>
      <c r="CD187" s="221"/>
      <c r="CE187" s="221"/>
      <c r="CF187" s="221"/>
      <c r="CG187" s="221"/>
      <c r="CH187" s="221"/>
      <c r="CI187" s="221"/>
      <c r="CJ187" s="221"/>
      <c r="CK187" s="221"/>
      <c r="CL187" s="221"/>
      <c r="CM187" s="221"/>
      <c r="CN187" s="221"/>
      <c r="CO187" s="221"/>
      <c r="CP187" s="221"/>
      <c r="CQ187" s="221"/>
      <c r="CR187" s="221"/>
      <c r="CS187" s="221"/>
      <c r="CT187" s="221"/>
      <c r="CU187" s="221"/>
      <c r="CV187" s="221"/>
      <c r="CW187" s="221"/>
      <c r="CX187" s="221"/>
      <c r="CY187" s="221"/>
      <c r="CZ187" s="221"/>
      <c r="DA187" s="221"/>
      <c r="DB187" s="221"/>
      <c r="DC187" s="221"/>
      <c r="DD187" s="221"/>
      <c r="DE187" s="221"/>
      <c r="DF187" s="221"/>
      <c r="DG187" s="221"/>
      <c r="DH187" s="221"/>
      <c r="DI187" s="221"/>
      <c r="DJ187" s="221"/>
      <c r="DK187" s="221"/>
      <c r="DL187" s="221"/>
      <c r="DM187" s="221"/>
      <c r="DN187" s="221"/>
      <c r="DO187" s="221"/>
      <c r="DP187" s="221"/>
      <c r="DQ187" s="221"/>
      <c r="DR187" s="221"/>
      <c r="DS187" s="221"/>
      <c r="DT187" s="221"/>
      <c r="DU187" s="221"/>
      <c r="DV187" s="221"/>
      <c r="DW187" s="221"/>
      <c r="DX187" s="221"/>
      <c r="DY187" s="221"/>
      <c r="DZ187" s="221"/>
      <c r="EA187" s="221"/>
      <c r="EB187" s="221"/>
      <c r="EC187" s="221"/>
      <c r="ED187" s="221"/>
      <c r="EE187" s="221"/>
      <c r="EF187" s="221"/>
      <c r="EG187" s="221"/>
      <c r="EH187" s="221"/>
      <c r="EI187" s="221"/>
      <c r="EJ187" s="221"/>
      <c r="EK187" s="221"/>
      <c r="EL187" s="221"/>
      <c r="EM187" s="221"/>
      <c r="EN187" s="221"/>
      <c r="EO187" s="221"/>
      <c r="EP187" s="221"/>
      <c r="EQ187" s="221"/>
      <c r="ER187" s="221"/>
      <c r="ES187" s="221"/>
      <c r="ET187" s="221"/>
      <c r="EU187" s="221"/>
      <c r="EV187" s="221"/>
      <c r="EW187" s="221"/>
      <c r="EX187" s="221"/>
      <c r="EY187" s="221"/>
      <c r="EZ187" s="221"/>
      <c r="FA187" s="221"/>
      <c r="FB187" s="221"/>
      <c r="FC187" s="221"/>
      <c r="FD187" s="221"/>
      <c r="FE187" s="221"/>
      <c r="FF187" s="221"/>
      <c r="FG187" s="221"/>
      <c r="FH187" s="221"/>
    </row>
    <row r="188" spans="1:164" s="142" customFormat="1" hidden="1" x14ac:dyDescent="0.85">
      <c r="A188" s="95" t="s">
        <v>206</v>
      </c>
      <c r="B188" s="95"/>
      <c r="C188" s="95"/>
      <c r="D188" s="95"/>
      <c r="E188" s="95"/>
      <c r="F188" s="95"/>
      <c r="G188" s="95"/>
      <c r="H188" s="223">
        <f t="shared" ref="H188:AM188" si="415">SUM(H179+H180+H181+H182+H183)</f>
        <v>2632000</v>
      </c>
      <c r="I188" s="98">
        <f t="shared" si="415"/>
        <v>0</v>
      </c>
      <c r="J188" s="98">
        <f t="shared" si="415"/>
        <v>0</v>
      </c>
      <c r="K188" s="98">
        <f t="shared" si="415"/>
        <v>0</v>
      </c>
      <c r="L188" s="98">
        <f t="shared" si="415"/>
        <v>0</v>
      </c>
      <c r="M188" s="98">
        <f t="shared" si="415"/>
        <v>0</v>
      </c>
      <c r="N188" s="98">
        <f t="shared" si="415"/>
        <v>0</v>
      </c>
      <c r="O188" s="98">
        <f t="shared" si="415"/>
        <v>0</v>
      </c>
      <c r="P188" s="98">
        <f t="shared" si="415"/>
        <v>0</v>
      </c>
      <c r="Q188" s="98">
        <f t="shared" si="415"/>
        <v>0</v>
      </c>
      <c r="R188" s="98">
        <f t="shared" si="415"/>
        <v>0</v>
      </c>
      <c r="S188" s="98">
        <f t="shared" si="415"/>
        <v>0</v>
      </c>
      <c r="T188" s="98">
        <f t="shared" si="415"/>
        <v>0</v>
      </c>
      <c r="U188" s="98">
        <f t="shared" si="415"/>
        <v>0</v>
      </c>
      <c r="V188" s="98">
        <f t="shared" si="415"/>
        <v>0</v>
      </c>
      <c r="W188" s="98">
        <f t="shared" si="415"/>
        <v>0</v>
      </c>
      <c r="X188" s="98">
        <f t="shared" si="415"/>
        <v>0</v>
      </c>
      <c r="Y188" s="98">
        <f t="shared" si="415"/>
        <v>0</v>
      </c>
      <c r="Z188" s="98">
        <f t="shared" si="415"/>
        <v>0</v>
      </c>
      <c r="AA188" s="98">
        <f t="shared" si="415"/>
        <v>0</v>
      </c>
      <c r="AB188" s="98">
        <f t="shared" si="415"/>
        <v>0</v>
      </c>
      <c r="AC188" s="98">
        <f t="shared" si="415"/>
        <v>0</v>
      </c>
      <c r="AD188" s="98">
        <f t="shared" si="415"/>
        <v>0</v>
      </c>
      <c r="AE188" s="98">
        <f t="shared" si="415"/>
        <v>0</v>
      </c>
      <c r="AF188" s="98">
        <f t="shared" si="415"/>
        <v>0</v>
      </c>
      <c r="AG188" s="98">
        <f t="shared" si="415"/>
        <v>0</v>
      </c>
      <c r="AH188" s="98">
        <f t="shared" si="415"/>
        <v>0</v>
      </c>
      <c r="AI188" s="98">
        <f t="shared" si="415"/>
        <v>0</v>
      </c>
      <c r="AJ188" s="98">
        <f t="shared" si="415"/>
        <v>0</v>
      </c>
      <c r="AK188" s="98">
        <f t="shared" si="415"/>
        <v>0</v>
      </c>
      <c r="AL188" s="98">
        <f t="shared" si="415"/>
        <v>0</v>
      </c>
      <c r="AM188" s="98">
        <f t="shared" si="415"/>
        <v>0</v>
      </c>
      <c r="AN188" s="98">
        <f t="shared" ref="AN188:BS188" si="416">SUM(AN179+AN180+AN181+AN182+AN183)</f>
        <v>0</v>
      </c>
      <c r="AO188" s="98">
        <f t="shared" si="416"/>
        <v>0</v>
      </c>
      <c r="AP188" s="98">
        <f t="shared" si="416"/>
        <v>0</v>
      </c>
      <c r="AQ188" s="98">
        <f t="shared" si="416"/>
        <v>0</v>
      </c>
      <c r="AR188" s="98">
        <f t="shared" si="416"/>
        <v>0</v>
      </c>
      <c r="AS188" s="98">
        <f t="shared" si="416"/>
        <v>0</v>
      </c>
      <c r="AT188" s="98">
        <f t="shared" si="416"/>
        <v>0</v>
      </c>
      <c r="AU188" s="98">
        <f t="shared" si="416"/>
        <v>0</v>
      </c>
      <c r="AV188" s="98">
        <f t="shared" si="416"/>
        <v>0</v>
      </c>
      <c r="AW188" s="98">
        <f t="shared" si="416"/>
        <v>0</v>
      </c>
      <c r="AX188" s="98">
        <f t="shared" si="416"/>
        <v>0</v>
      </c>
      <c r="AY188" s="98">
        <f t="shared" si="416"/>
        <v>0</v>
      </c>
      <c r="AZ188" s="98">
        <f t="shared" si="416"/>
        <v>0</v>
      </c>
      <c r="BA188" s="98">
        <f t="shared" si="416"/>
        <v>0</v>
      </c>
      <c r="BB188" s="98">
        <f t="shared" si="416"/>
        <v>0</v>
      </c>
      <c r="BC188" s="98">
        <f t="shared" si="416"/>
        <v>0</v>
      </c>
      <c r="BD188" s="98">
        <f t="shared" si="416"/>
        <v>0</v>
      </c>
      <c r="BE188" s="98">
        <f t="shared" si="416"/>
        <v>0</v>
      </c>
      <c r="BF188" s="98">
        <f t="shared" si="416"/>
        <v>0</v>
      </c>
      <c r="BG188" s="98">
        <f t="shared" si="416"/>
        <v>0</v>
      </c>
      <c r="BH188" s="98">
        <f t="shared" si="416"/>
        <v>0</v>
      </c>
      <c r="BI188" s="98">
        <f t="shared" si="416"/>
        <v>0</v>
      </c>
      <c r="BJ188" s="98">
        <f t="shared" si="416"/>
        <v>0</v>
      </c>
      <c r="BK188" s="98">
        <f t="shared" si="416"/>
        <v>0</v>
      </c>
      <c r="BL188" s="98">
        <f t="shared" si="416"/>
        <v>0</v>
      </c>
      <c r="BM188" s="98">
        <f t="shared" si="416"/>
        <v>0</v>
      </c>
      <c r="BN188" s="98">
        <f t="shared" si="416"/>
        <v>0</v>
      </c>
      <c r="BO188" s="98">
        <f t="shared" si="416"/>
        <v>0</v>
      </c>
      <c r="BP188" s="98">
        <f t="shared" si="416"/>
        <v>0</v>
      </c>
      <c r="BQ188" s="98">
        <f t="shared" si="416"/>
        <v>0</v>
      </c>
      <c r="BR188" s="98">
        <f t="shared" si="416"/>
        <v>0</v>
      </c>
      <c r="BS188" s="98">
        <f t="shared" si="416"/>
        <v>0</v>
      </c>
      <c r="BT188" s="98">
        <f t="shared" ref="BT188:CR188" si="417">SUM(BT179+BT180+BT181+BT182+BT183)</f>
        <v>0</v>
      </c>
      <c r="BU188" s="98">
        <f t="shared" si="417"/>
        <v>0</v>
      </c>
      <c r="BV188" s="98">
        <f t="shared" si="417"/>
        <v>0</v>
      </c>
      <c r="BW188" s="98">
        <f t="shared" si="417"/>
        <v>0</v>
      </c>
      <c r="BX188" s="98">
        <f t="shared" si="417"/>
        <v>0</v>
      </c>
      <c r="BY188" s="98">
        <f t="shared" si="417"/>
        <v>0</v>
      </c>
      <c r="BZ188" s="98">
        <f t="shared" si="417"/>
        <v>0</v>
      </c>
      <c r="CA188" s="98">
        <f t="shared" si="417"/>
        <v>0</v>
      </c>
      <c r="CB188" s="98">
        <f t="shared" si="417"/>
        <v>0</v>
      </c>
      <c r="CC188" s="98">
        <f t="shared" si="417"/>
        <v>0</v>
      </c>
      <c r="CD188" s="98">
        <f t="shared" si="417"/>
        <v>0</v>
      </c>
      <c r="CE188" s="98">
        <f t="shared" si="417"/>
        <v>0</v>
      </c>
      <c r="CF188" s="98">
        <f t="shared" si="417"/>
        <v>0</v>
      </c>
      <c r="CG188" s="98">
        <f t="shared" si="417"/>
        <v>0</v>
      </c>
      <c r="CH188" s="98">
        <f t="shared" si="417"/>
        <v>0</v>
      </c>
      <c r="CI188" s="98">
        <f t="shared" si="417"/>
        <v>0</v>
      </c>
      <c r="CJ188" s="98">
        <f t="shared" si="417"/>
        <v>0</v>
      </c>
      <c r="CK188" s="98">
        <f t="shared" si="417"/>
        <v>0</v>
      </c>
      <c r="CL188" s="98">
        <f t="shared" si="417"/>
        <v>0</v>
      </c>
      <c r="CM188" s="98">
        <f t="shared" si="417"/>
        <v>0</v>
      </c>
      <c r="CN188" s="98">
        <f t="shared" si="417"/>
        <v>0</v>
      </c>
      <c r="CO188" s="98">
        <f t="shared" si="417"/>
        <v>0</v>
      </c>
      <c r="CP188" s="98">
        <f t="shared" si="417"/>
        <v>0</v>
      </c>
      <c r="CQ188" s="98">
        <f t="shared" si="417"/>
        <v>2632000</v>
      </c>
      <c r="CR188" s="98">
        <f t="shared" si="417"/>
        <v>0</v>
      </c>
      <c r="CS188" s="98"/>
      <c r="CT188" s="98">
        <f t="shared" ref="CT188:DY188" si="418">SUM(CT179+CT180+CT181+CT182+CT183)</f>
        <v>0</v>
      </c>
      <c r="CU188" s="98">
        <f t="shared" si="418"/>
        <v>0</v>
      </c>
      <c r="CV188" s="98">
        <f t="shared" si="418"/>
        <v>0</v>
      </c>
      <c r="CW188" s="98">
        <f t="shared" si="418"/>
        <v>0</v>
      </c>
      <c r="CX188" s="98">
        <f t="shared" si="418"/>
        <v>0</v>
      </c>
      <c r="CY188" s="98">
        <f t="shared" si="418"/>
        <v>0</v>
      </c>
      <c r="CZ188" s="98">
        <f t="shared" si="418"/>
        <v>0</v>
      </c>
      <c r="DA188" s="98">
        <f t="shared" si="418"/>
        <v>0</v>
      </c>
      <c r="DB188" s="98">
        <f t="shared" si="418"/>
        <v>0</v>
      </c>
      <c r="DC188" s="98">
        <f t="shared" si="418"/>
        <v>0</v>
      </c>
      <c r="DD188" s="98">
        <f t="shared" si="418"/>
        <v>0</v>
      </c>
      <c r="DE188" s="98">
        <f t="shared" si="418"/>
        <v>0</v>
      </c>
      <c r="DF188" s="98">
        <f t="shared" si="418"/>
        <v>0</v>
      </c>
      <c r="DG188" s="98">
        <f t="shared" si="418"/>
        <v>0</v>
      </c>
      <c r="DH188" s="98">
        <f t="shared" si="418"/>
        <v>0</v>
      </c>
      <c r="DI188" s="98">
        <f t="shared" si="418"/>
        <v>0</v>
      </c>
      <c r="DJ188" s="98">
        <f t="shared" si="418"/>
        <v>0</v>
      </c>
      <c r="DK188" s="98">
        <f t="shared" si="418"/>
        <v>0</v>
      </c>
      <c r="DL188" s="98">
        <f t="shared" si="418"/>
        <v>0</v>
      </c>
      <c r="DM188" s="98">
        <f t="shared" si="418"/>
        <v>0</v>
      </c>
      <c r="DN188" s="98">
        <f t="shared" si="418"/>
        <v>0</v>
      </c>
      <c r="DO188" s="98">
        <f t="shared" si="418"/>
        <v>0</v>
      </c>
      <c r="DP188" s="98">
        <f t="shared" si="418"/>
        <v>0</v>
      </c>
      <c r="DQ188" s="98">
        <f t="shared" si="418"/>
        <v>0</v>
      </c>
      <c r="DR188" s="98">
        <f t="shared" si="418"/>
        <v>0</v>
      </c>
      <c r="DS188" s="98">
        <f t="shared" si="418"/>
        <v>0</v>
      </c>
      <c r="DT188" s="98">
        <f t="shared" si="418"/>
        <v>0</v>
      </c>
      <c r="DU188" s="98">
        <f t="shared" si="418"/>
        <v>0</v>
      </c>
      <c r="DV188" s="98">
        <f t="shared" si="418"/>
        <v>0</v>
      </c>
      <c r="DW188" s="98">
        <f t="shared" si="418"/>
        <v>0</v>
      </c>
      <c r="DX188" s="98">
        <f t="shared" si="418"/>
        <v>0</v>
      </c>
      <c r="DY188" s="98">
        <f t="shared" si="418"/>
        <v>0</v>
      </c>
      <c r="DZ188" s="98">
        <f t="shared" ref="DZ188:FH188" si="419">SUM(DZ179+DZ180+DZ181+DZ182+DZ183)</f>
        <v>0</v>
      </c>
      <c r="EA188" s="98">
        <f t="shared" si="419"/>
        <v>0</v>
      </c>
      <c r="EB188" s="98">
        <f t="shared" si="419"/>
        <v>0</v>
      </c>
      <c r="EC188" s="98">
        <f t="shared" si="419"/>
        <v>0</v>
      </c>
      <c r="ED188" s="98">
        <f t="shared" si="419"/>
        <v>0</v>
      </c>
      <c r="EE188" s="98">
        <f t="shared" si="419"/>
        <v>0</v>
      </c>
      <c r="EF188" s="98">
        <f t="shared" si="419"/>
        <v>0</v>
      </c>
      <c r="EG188" s="98">
        <f t="shared" si="419"/>
        <v>0</v>
      </c>
      <c r="EH188" s="98">
        <f t="shared" si="419"/>
        <v>0</v>
      </c>
      <c r="EI188" s="98">
        <f t="shared" si="419"/>
        <v>0</v>
      </c>
      <c r="EJ188" s="98">
        <f t="shared" si="419"/>
        <v>0</v>
      </c>
      <c r="EK188" s="98">
        <f t="shared" si="419"/>
        <v>0</v>
      </c>
      <c r="EL188" s="98">
        <f t="shared" si="419"/>
        <v>0</v>
      </c>
      <c r="EM188" s="98">
        <f t="shared" si="419"/>
        <v>0</v>
      </c>
      <c r="EN188" s="98">
        <f t="shared" si="419"/>
        <v>0</v>
      </c>
      <c r="EO188" s="98">
        <f t="shared" si="419"/>
        <v>0</v>
      </c>
      <c r="EP188" s="98">
        <f t="shared" si="419"/>
        <v>0</v>
      </c>
      <c r="EQ188" s="98">
        <f t="shared" si="419"/>
        <v>0</v>
      </c>
      <c r="ER188" s="98">
        <f t="shared" si="419"/>
        <v>0</v>
      </c>
      <c r="ES188" s="98">
        <f t="shared" si="419"/>
        <v>0</v>
      </c>
      <c r="ET188" s="98">
        <f t="shared" si="419"/>
        <v>0</v>
      </c>
      <c r="EU188" s="98">
        <f t="shared" si="419"/>
        <v>0</v>
      </c>
      <c r="EV188" s="98">
        <f t="shared" si="419"/>
        <v>0</v>
      </c>
      <c r="EW188" s="98">
        <f t="shared" si="419"/>
        <v>0</v>
      </c>
      <c r="EX188" s="98">
        <f t="shared" si="419"/>
        <v>0</v>
      </c>
      <c r="EY188" s="98">
        <f t="shared" si="419"/>
        <v>0</v>
      </c>
      <c r="EZ188" s="98">
        <f t="shared" si="419"/>
        <v>0</v>
      </c>
      <c r="FA188" s="98">
        <f t="shared" si="419"/>
        <v>0</v>
      </c>
      <c r="FB188" s="98">
        <f t="shared" si="419"/>
        <v>0</v>
      </c>
      <c r="FC188" s="98">
        <f t="shared" si="419"/>
        <v>0</v>
      </c>
      <c r="FD188" s="98">
        <f t="shared" si="419"/>
        <v>0</v>
      </c>
      <c r="FE188" s="98">
        <f t="shared" si="419"/>
        <v>0</v>
      </c>
      <c r="FF188" s="98">
        <f t="shared" si="419"/>
        <v>0</v>
      </c>
      <c r="FG188" s="98">
        <f t="shared" si="419"/>
        <v>0</v>
      </c>
      <c r="FH188" s="98">
        <f t="shared" si="419"/>
        <v>0</v>
      </c>
    </row>
    <row r="189" spans="1:164" s="142" customFormat="1" hidden="1" x14ac:dyDescent="0.85">
      <c r="A189" s="221" t="s">
        <v>208</v>
      </c>
      <c r="B189" s="221"/>
      <c r="C189" s="221"/>
      <c r="D189" s="221"/>
      <c r="E189" s="221"/>
      <c r="F189" s="221"/>
      <c r="G189" s="221"/>
      <c r="H189" s="222">
        <f>SUM(I189:FH189)</f>
        <v>0</v>
      </c>
      <c r="I189" s="221"/>
      <c r="J189" s="221">
        <f>SUM(K189:FJ189)</f>
        <v>0</v>
      </c>
      <c r="K189" s="221"/>
      <c r="L189" s="221"/>
      <c r="M189" s="221"/>
      <c r="N189" s="221"/>
      <c r="O189" s="221"/>
      <c r="P189" s="221"/>
      <c r="Q189" s="221"/>
      <c r="R189" s="221"/>
      <c r="S189" s="221"/>
      <c r="T189" s="221"/>
      <c r="U189" s="221"/>
      <c r="V189" s="221"/>
      <c r="W189" s="221"/>
      <c r="X189" s="221"/>
      <c r="Y189" s="221"/>
      <c r="Z189" s="221"/>
      <c r="AA189" s="221"/>
      <c r="AB189" s="221"/>
      <c r="AC189" s="221"/>
      <c r="AD189" s="221"/>
      <c r="AE189" s="221"/>
      <c r="AF189" s="221"/>
      <c r="AG189" s="221"/>
      <c r="AH189" s="221"/>
      <c r="AI189" s="221"/>
      <c r="AJ189" s="221"/>
      <c r="AK189" s="221"/>
      <c r="AL189" s="221"/>
      <c r="AM189" s="221"/>
      <c r="AN189" s="221"/>
      <c r="AO189" s="221"/>
      <c r="AP189" s="221"/>
      <c r="AQ189" s="221"/>
      <c r="AR189" s="221"/>
      <c r="AS189" s="221"/>
      <c r="AT189" s="221"/>
      <c r="AU189" s="221"/>
      <c r="AV189" s="221"/>
      <c r="AW189" s="221"/>
      <c r="AX189" s="221"/>
      <c r="AY189" s="221"/>
      <c r="AZ189" s="221"/>
      <c r="BA189" s="221"/>
      <c r="BB189" s="221"/>
      <c r="BC189" s="221"/>
      <c r="BD189" s="221"/>
      <c r="BE189" s="221"/>
      <c r="BF189" s="221"/>
      <c r="BG189" s="221"/>
      <c r="BH189" s="221"/>
      <c r="BI189" s="221"/>
      <c r="BJ189" s="221"/>
      <c r="BK189" s="221"/>
      <c r="BL189" s="221"/>
      <c r="BM189" s="221"/>
      <c r="BN189" s="221"/>
      <c r="BO189" s="221"/>
      <c r="BP189" s="221"/>
      <c r="BQ189" s="221"/>
      <c r="BR189" s="221"/>
      <c r="BS189" s="221"/>
      <c r="BT189" s="221"/>
      <c r="BU189" s="221"/>
      <c r="BV189" s="221"/>
      <c r="BW189" s="221"/>
      <c r="BX189" s="221"/>
      <c r="BY189" s="221"/>
      <c r="BZ189" s="221"/>
      <c r="CA189" s="221"/>
      <c r="CB189" s="221"/>
      <c r="CC189" s="221"/>
      <c r="CD189" s="221"/>
      <c r="CE189" s="221"/>
      <c r="CF189" s="221"/>
      <c r="CG189" s="221"/>
      <c r="CH189" s="221"/>
      <c r="CI189" s="221"/>
      <c r="CJ189" s="221"/>
      <c r="CK189" s="221"/>
      <c r="CL189" s="221"/>
      <c r="CM189" s="221"/>
      <c r="CN189" s="221"/>
      <c r="CO189" s="221"/>
      <c r="CP189" s="221"/>
      <c r="CQ189" s="221"/>
      <c r="CR189" s="221"/>
      <c r="CS189" s="221"/>
      <c r="CT189" s="221"/>
      <c r="CU189" s="221"/>
      <c r="CV189" s="221"/>
      <c r="CW189" s="221"/>
      <c r="CX189" s="221"/>
      <c r="CY189" s="221"/>
      <c r="CZ189" s="221"/>
      <c r="DA189" s="221"/>
      <c r="DB189" s="221"/>
      <c r="DC189" s="221"/>
      <c r="DD189" s="221"/>
      <c r="DE189" s="221"/>
      <c r="DF189" s="221"/>
      <c r="DG189" s="221"/>
      <c r="DH189" s="221"/>
      <c r="DI189" s="221"/>
      <c r="DJ189" s="221"/>
      <c r="DK189" s="221"/>
      <c r="DL189" s="221"/>
      <c r="DM189" s="221"/>
      <c r="DN189" s="221"/>
      <c r="DO189" s="221"/>
      <c r="DP189" s="221"/>
      <c r="DQ189" s="221"/>
      <c r="DR189" s="221"/>
      <c r="DS189" s="221"/>
      <c r="DT189" s="221"/>
      <c r="DU189" s="221"/>
      <c r="DV189" s="221"/>
      <c r="DW189" s="221"/>
      <c r="DX189" s="221"/>
      <c r="DY189" s="221"/>
      <c r="DZ189" s="221"/>
      <c r="EA189" s="221"/>
      <c r="EB189" s="221"/>
      <c r="EC189" s="221"/>
      <c r="ED189" s="221"/>
      <c r="EE189" s="221"/>
      <c r="EF189" s="221"/>
      <c r="EG189" s="221"/>
      <c r="EH189" s="221"/>
      <c r="EI189" s="221"/>
      <c r="EJ189" s="221"/>
      <c r="EK189" s="221"/>
      <c r="EL189" s="221"/>
      <c r="EM189" s="221"/>
      <c r="EN189" s="221"/>
      <c r="EO189" s="221"/>
      <c r="EP189" s="221"/>
      <c r="EQ189" s="221"/>
      <c r="ER189" s="221"/>
      <c r="ES189" s="221"/>
      <c r="ET189" s="221"/>
      <c r="EU189" s="221"/>
      <c r="EV189" s="221"/>
      <c r="EW189" s="221"/>
      <c r="EX189" s="221"/>
      <c r="EY189" s="221"/>
      <c r="EZ189" s="221"/>
      <c r="FA189" s="221"/>
      <c r="FB189" s="221"/>
      <c r="FC189" s="221"/>
      <c r="FD189" s="221"/>
      <c r="FE189" s="221"/>
      <c r="FF189" s="221"/>
      <c r="FG189" s="221"/>
      <c r="FH189" s="221"/>
    </row>
    <row r="190" spans="1:164" s="142" customFormat="1" x14ac:dyDescent="0.85">
      <c r="A190" s="95" t="s">
        <v>209</v>
      </c>
      <c r="B190" s="95"/>
      <c r="C190" s="95"/>
      <c r="D190" s="95"/>
      <c r="E190" s="95"/>
      <c r="F190" s="95"/>
      <c r="G190" s="95"/>
      <c r="H190" s="224">
        <f>SUM(H184:H189)</f>
        <v>3019000</v>
      </c>
      <c r="I190" s="98">
        <f>SUM(I185+I188)</f>
        <v>0</v>
      </c>
      <c r="J190" s="98">
        <f t="shared" ref="J190:BU190" si="420">SUM(J185+J188)</f>
        <v>56000</v>
      </c>
      <c r="K190" s="98">
        <f t="shared" si="420"/>
        <v>500</v>
      </c>
      <c r="L190" s="98">
        <f t="shared" si="420"/>
        <v>5100</v>
      </c>
      <c r="M190" s="98">
        <f t="shared" si="420"/>
        <v>4700</v>
      </c>
      <c r="N190" s="98">
        <f t="shared" si="420"/>
        <v>5700</v>
      </c>
      <c r="O190" s="98">
        <f t="shared" si="420"/>
        <v>2700</v>
      </c>
      <c r="P190" s="98">
        <f t="shared" si="420"/>
        <v>16200</v>
      </c>
      <c r="Q190" s="98">
        <f t="shared" si="420"/>
        <v>500</v>
      </c>
      <c r="R190" s="98">
        <f t="shared" si="420"/>
        <v>2100</v>
      </c>
      <c r="S190" s="98">
        <f t="shared" si="420"/>
        <v>0</v>
      </c>
      <c r="T190" s="98">
        <f t="shared" si="420"/>
        <v>2200</v>
      </c>
      <c r="U190" s="98">
        <f t="shared" si="420"/>
        <v>5100</v>
      </c>
      <c r="V190" s="98">
        <f t="shared" si="420"/>
        <v>57700</v>
      </c>
      <c r="W190" s="98">
        <f t="shared" si="420"/>
        <v>500</v>
      </c>
      <c r="X190" s="98">
        <f t="shared" si="420"/>
        <v>6700</v>
      </c>
      <c r="Y190" s="98">
        <f t="shared" si="420"/>
        <v>2700</v>
      </c>
      <c r="Z190" s="98">
        <f t="shared" si="420"/>
        <v>5800</v>
      </c>
      <c r="AA190" s="98">
        <f t="shared" si="420"/>
        <v>7300</v>
      </c>
      <c r="AB190" s="98">
        <f t="shared" si="420"/>
        <v>2400</v>
      </c>
      <c r="AC190" s="98">
        <f t="shared" si="420"/>
        <v>0</v>
      </c>
      <c r="AD190" s="98">
        <f t="shared" si="420"/>
        <v>1800</v>
      </c>
      <c r="AE190" s="98">
        <f t="shared" si="420"/>
        <v>27300</v>
      </c>
      <c r="AF190" s="98">
        <f t="shared" si="420"/>
        <v>6300</v>
      </c>
      <c r="AG190" s="98">
        <f t="shared" si="420"/>
        <v>1900</v>
      </c>
      <c r="AH190" s="98">
        <f t="shared" si="420"/>
        <v>1800</v>
      </c>
      <c r="AI190" s="98">
        <f t="shared" si="420"/>
        <v>1000</v>
      </c>
      <c r="AJ190" s="98">
        <f t="shared" si="420"/>
        <v>1300</v>
      </c>
      <c r="AK190" s="98">
        <f t="shared" si="420"/>
        <v>2300</v>
      </c>
      <c r="AL190" s="98">
        <f t="shared" si="420"/>
        <v>0</v>
      </c>
      <c r="AM190" s="98">
        <f t="shared" si="420"/>
        <v>1200</v>
      </c>
      <c r="AN190" s="98">
        <f t="shared" si="420"/>
        <v>4700</v>
      </c>
      <c r="AO190" s="98">
        <f t="shared" si="420"/>
        <v>2700</v>
      </c>
      <c r="AP190" s="98">
        <f t="shared" si="420"/>
        <v>500</v>
      </c>
      <c r="AQ190" s="98">
        <f t="shared" si="420"/>
        <v>1000</v>
      </c>
      <c r="AR190" s="98">
        <f t="shared" si="420"/>
        <v>1400</v>
      </c>
      <c r="AS190" s="98">
        <f t="shared" si="420"/>
        <v>2600</v>
      </c>
      <c r="AT190" s="98">
        <f t="shared" si="420"/>
        <v>1800</v>
      </c>
      <c r="AU190" s="98">
        <f t="shared" si="420"/>
        <v>2600</v>
      </c>
      <c r="AV190" s="98">
        <f t="shared" si="420"/>
        <v>800</v>
      </c>
      <c r="AW190" s="98">
        <f t="shared" si="420"/>
        <v>900</v>
      </c>
      <c r="AX190" s="98">
        <f t="shared" si="420"/>
        <v>2900</v>
      </c>
      <c r="AY190" s="98">
        <f t="shared" si="420"/>
        <v>0</v>
      </c>
      <c r="AZ190" s="98">
        <f t="shared" si="420"/>
        <v>2900</v>
      </c>
      <c r="BA190" s="98">
        <f t="shared" si="420"/>
        <v>19300</v>
      </c>
      <c r="BB190" s="98">
        <f t="shared" si="420"/>
        <v>1900</v>
      </c>
      <c r="BC190" s="98">
        <f t="shared" si="420"/>
        <v>800</v>
      </c>
      <c r="BD190" s="98">
        <f t="shared" si="420"/>
        <v>900</v>
      </c>
      <c r="BE190" s="98">
        <f t="shared" si="420"/>
        <v>500</v>
      </c>
      <c r="BF190" s="98">
        <f t="shared" si="420"/>
        <v>5900</v>
      </c>
      <c r="BG190" s="98">
        <f t="shared" si="420"/>
        <v>2900</v>
      </c>
      <c r="BH190" s="98">
        <f t="shared" si="420"/>
        <v>0</v>
      </c>
      <c r="BI190" s="98">
        <f t="shared" si="420"/>
        <v>500</v>
      </c>
      <c r="BJ190" s="98">
        <f t="shared" si="420"/>
        <v>2100</v>
      </c>
      <c r="BK190" s="98">
        <f t="shared" si="420"/>
        <v>2600</v>
      </c>
      <c r="BL190" s="98">
        <f t="shared" si="420"/>
        <v>900</v>
      </c>
      <c r="BM190" s="98">
        <f t="shared" si="420"/>
        <v>2000</v>
      </c>
      <c r="BN190" s="98">
        <f t="shared" si="420"/>
        <v>3000</v>
      </c>
      <c r="BO190" s="98">
        <f t="shared" si="420"/>
        <v>1500</v>
      </c>
      <c r="BP190" s="98">
        <f t="shared" si="420"/>
        <v>500</v>
      </c>
      <c r="BQ190" s="98">
        <f t="shared" si="420"/>
        <v>500</v>
      </c>
      <c r="BR190" s="98">
        <f t="shared" si="420"/>
        <v>0</v>
      </c>
      <c r="BS190" s="98">
        <f t="shared" si="420"/>
        <v>12100</v>
      </c>
      <c r="BT190" s="98">
        <f t="shared" si="420"/>
        <v>10800</v>
      </c>
      <c r="BU190" s="98">
        <f t="shared" si="420"/>
        <v>9000</v>
      </c>
      <c r="BV190" s="98">
        <f t="shared" ref="BV190:EH190" si="421">SUM(BV185+BV188)</f>
        <v>11800</v>
      </c>
      <c r="BW190" s="98">
        <f t="shared" si="421"/>
        <v>12000</v>
      </c>
      <c r="BX190" s="98">
        <f t="shared" si="421"/>
        <v>1100</v>
      </c>
      <c r="BY190" s="98">
        <f t="shared" si="421"/>
        <v>500</v>
      </c>
      <c r="BZ190" s="98">
        <f t="shared" si="421"/>
        <v>2900</v>
      </c>
      <c r="CA190" s="98">
        <f t="shared" si="421"/>
        <v>0</v>
      </c>
      <c r="CB190" s="98">
        <f t="shared" si="421"/>
        <v>1500</v>
      </c>
      <c r="CC190" s="98">
        <f t="shared" si="421"/>
        <v>2800</v>
      </c>
      <c r="CD190" s="98">
        <f t="shared" si="421"/>
        <v>2600</v>
      </c>
      <c r="CE190" s="98">
        <f t="shared" si="421"/>
        <v>1000</v>
      </c>
      <c r="CF190" s="98">
        <f t="shared" si="421"/>
        <v>2700</v>
      </c>
      <c r="CG190" s="98">
        <f t="shared" si="421"/>
        <v>500</v>
      </c>
      <c r="CH190" s="98">
        <f t="shared" si="421"/>
        <v>4000</v>
      </c>
      <c r="CI190" s="98">
        <f t="shared" si="421"/>
        <v>1000</v>
      </c>
      <c r="CJ190" s="98">
        <f t="shared" si="421"/>
        <v>4600</v>
      </c>
      <c r="CK190" s="98">
        <f t="shared" si="421"/>
        <v>0</v>
      </c>
      <c r="CL190" s="98">
        <f t="shared" si="421"/>
        <v>1700</v>
      </c>
      <c r="CM190" s="98">
        <f t="shared" si="421"/>
        <v>1400</v>
      </c>
      <c r="CN190" s="98">
        <f t="shared" si="421"/>
        <v>800</v>
      </c>
      <c r="CO190" s="98">
        <f t="shared" si="421"/>
        <v>2300</v>
      </c>
      <c r="CP190" s="98">
        <f t="shared" si="421"/>
        <v>500</v>
      </c>
      <c r="CQ190" s="98">
        <f t="shared" si="421"/>
        <v>2632000</v>
      </c>
      <c r="CR190" s="98">
        <f t="shared" si="421"/>
        <v>0</v>
      </c>
      <c r="CS190" s="98"/>
      <c r="CT190" s="98">
        <f t="shared" si="421"/>
        <v>0</v>
      </c>
      <c r="CU190" s="98">
        <f t="shared" si="421"/>
        <v>0</v>
      </c>
      <c r="CV190" s="98">
        <f t="shared" si="421"/>
        <v>0</v>
      </c>
      <c r="CW190" s="98">
        <f t="shared" si="421"/>
        <v>0</v>
      </c>
      <c r="CX190" s="98">
        <f t="shared" si="421"/>
        <v>0</v>
      </c>
      <c r="CY190" s="98">
        <f t="shared" si="421"/>
        <v>0</v>
      </c>
      <c r="CZ190" s="98">
        <f t="shared" si="421"/>
        <v>0</v>
      </c>
      <c r="DA190" s="98">
        <f t="shared" si="421"/>
        <v>0</v>
      </c>
      <c r="DB190" s="98">
        <f t="shared" si="421"/>
        <v>0</v>
      </c>
      <c r="DC190" s="98">
        <f t="shared" si="421"/>
        <v>0</v>
      </c>
      <c r="DD190" s="98">
        <f t="shared" si="421"/>
        <v>0</v>
      </c>
      <c r="DE190" s="98">
        <f t="shared" si="421"/>
        <v>0</v>
      </c>
      <c r="DF190" s="98">
        <f t="shared" si="421"/>
        <v>0</v>
      </c>
      <c r="DG190" s="98">
        <f t="shared" si="421"/>
        <v>0</v>
      </c>
      <c r="DH190" s="98">
        <f t="shared" si="421"/>
        <v>0</v>
      </c>
      <c r="DI190" s="98">
        <f t="shared" si="421"/>
        <v>0</v>
      </c>
      <c r="DJ190" s="98">
        <f t="shared" si="421"/>
        <v>0</v>
      </c>
      <c r="DK190" s="98">
        <f t="shared" si="421"/>
        <v>0</v>
      </c>
      <c r="DL190" s="98">
        <f t="shared" si="421"/>
        <v>0</v>
      </c>
      <c r="DM190" s="98">
        <f t="shared" si="421"/>
        <v>0</v>
      </c>
      <c r="DN190" s="98">
        <f t="shared" si="421"/>
        <v>0</v>
      </c>
      <c r="DO190" s="98">
        <f t="shared" si="421"/>
        <v>0</v>
      </c>
      <c r="DP190" s="98">
        <f t="shared" si="421"/>
        <v>0</v>
      </c>
      <c r="DQ190" s="98">
        <f t="shared" si="421"/>
        <v>0</v>
      </c>
      <c r="DR190" s="98">
        <f t="shared" si="421"/>
        <v>0</v>
      </c>
      <c r="DS190" s="98">
        <f t="shared" si="421"/>
        <v>0</v>
      </c>
      <c r="DT190" s="98">
        <f t="shared" si="421"/>
        <v>0</v>
      </c>
      <c r="DU190" s="98">
        <f t="shared" si="421"/>
        <v>0</v>
      </c>
      <c r="DV190" s="98">
        <f t="shared" si="421"/>
        <v>0</v>
      </c>
      <c r="DW190" s="98">
        <f t="shared" si="421"/>
        <v>0</v>
      </c>
      <c r="DX190" s="98">
        <f t="shared" si="421"/>
        <v>0</v>
      </c>
      <c r="DY190" s="98">
        <f t="shared" si="421"/>
        <v>0</v>
      </c>
      <c r="DZ190" s="98">
        <f t="shared" si="421"/>
        <v>0</v>
      </c>
      <c r="EA190" s="98">
        <f t="shared" si="421"/>
        <v>0</v>
      </c>
      <c r="EB190" s="98">
        <f t="shared" si="421"/>
        <v>0</v>
      </c>
      <c r="EC190" s="98">
        <f t="shared" si="421"/>
        <v>0</v>
      </c>
      <c r="ED190" s="98">
        <f t="shared" si="421"/>
        <v>0</v>
      </c>
      <c r="EE190" s="98">
        <f t="shared" si="421"/>
        <v>0</v>
      </c>
      <c r="EF190" s="98">
        <f t="shared" si="421"/>
        <v>0</v>
      </c>
      <c r="EG190" s="98">
        <f t="shared" si="421"/>
        <v>0</v>
      </c>
      <c r="EH190" s="98">
        <f t="shared" si="421"/>
        <v>0</v>
      </c>
      <c r="EI190" s="98">
        <f t="shared" ref="EI190:FH190" si="422">SUM(EI185+EI188)</f>
        <v>0</v>
      </c>
      <c r="EJ190" s="98">
        <f t="shared" si="422"/>
        <v>0</v>
      </c>
      <c r="EK190" s="98">
        <f t="shared" si="422"/>
        <v>0</v>
      </c>
      <c r="EL190" s="98">
        <f t="shared" si="422"/>
        <v>0</v>
      </c>
      <c r="EM190" s="98">
        <f t="shared" si="422"/>
        <v>0</v>
      </c>
      <c r="EN190" s="98">
        <f t="shared" si="422"/>
        <v>0</v>
      </c>
      <c r="EO190" s="98">
        <f t="shared" si="422"/>
        <v>0</v>
      </c>
      <c r="EP190" s="98">
        <f t="shared" si="422"/>
        <v>0</v>
      </c>
      <c r="EQ190" s="98">
        <f t="shared" si="422"/>
        <v>0</v>
      </c>
      <c r="ER190" s="98">
        <f t="shared" si="422"/>
        <v>0</v>
      </c>
      <c r="ES190" s="98">
        <f t="shared" si="422"/>
        <v>0</v>
      </c>
      <c r="ET190" s="98">
        <f t="shared" si="422"/>
        <v>0</v>
      </c>
      <c r="EU190" s="98">
        <f t="shared" si="422"/>
        <v>0</v>
      </c>
      <c r="EV190" s="98">
        <f t="shared" si="422"/>
        <v>0</v>
      </c>
      <c r="EW190" s="98">
        <f t="shared" si="422"/>
        <v>0</v>
      </c>
      <c r="EX190" s="98">
        <f t="shared" si="422"/>
        <v>0</v>
      </c>
      <c r="EY190" s="98">
        <f t="shared" si="422"/>
        <v>0</v>
      </c>
      <c r="EZ190" s="98">
        <f t="shared" si="422"/>
        <v>0</v>
      </c>
      <c r="FA190" s="98">
        <f t="shared" si="422"/>
        <v>0</v>
      </c>
      <c r="FB190" s="98">
        <f t="shared" si="422"/>
        <v>0</v>
      </c>
      <c r="FC190" s="98">
        <f t="shared" si="422"/>
        <v>0</v>
      </c>
      <c r="FD190" s="98">
        <f t="shared" si="422"/>
        <v>0</v>
      </c>
      <c r="FE190" s="98">
        <f t="shared" si="422"/>
        <v>0</v>
      </c>
      <c r="FF190" s="98">
        <f t="shared" si="422"/>
        <v>0</v>
      </c>
      <c r="FG190" s="98">
        <f t="shared" si="422"/>
        <v>0</v>
      </c>
      <c r="FH190" s="98">
        <f t="shared" si="422"/>
        <v>0</v>
      </c>
    </row>
    <row r="191" spans="1:164" s="225" customFormat="1" ht="30.75" x14ac:dyDescent="0.7">
      <c r="H191" s="226"/>
      <c r="I191" s="227"/>
      <c r="J191" s="228"/>
      <c r="K191" s="228"/>
      <c r="L191" s="228"/>
      <c r="M191" s="228"/>
      <c r="N191" s="228"/>
      <c r="O191" s="228"/>
      <c r="P191" s="228"/>
      <c r="Q191" s="228"/>
      <c r="R191" s="228"/>
      <c r="S191" s="228"/>
      <c r="T191" s="228"/>
      <c r="U191" s="228"/>
      <c r="V191" s="228"/>
      <c r="W191" s="228"/>
      <c r="X191" s="228"/>
      <c r="Y191" s="228"/>
      <c r="Z191" s="228"/>
      <c r="AA191" s="228"/>
      <c r="AB191" s="228"/>
      <c r="AC191" s="228"/>
      <c r="AD191" s="228"/>
      <c r="AE191" s="228"/>
      <c r="AF191" s="228"/>
      <c r="AG191" s="228"/>
      <c r="AH191" s="228"/>
      <c r="AI191" s="228"/>
      <c r="AJ191" s="228"/>
      <c r="AK191" s="228"/>
      <c r="AL191" s="228"/>
      <c r="AM191" s="228"/>
      <c r="AN191" s="228"/>
      <c r="AO191" s="228"/>
      <c r="AP191" s="228"/>
      <c r="AQ191" s="228"/>
      <c r="AR191" s="228"/>
      <c r="AS191" s="228"/>
      <c r="AT191" s="228"/>
      <c r="AU191" s="228"/>
      <c r="AV191" s="228"/>
      <c r="AW191" s="228"/>
      <c r="AX191" s="228"/>
      <c r="AY191" s="228"/>
      <c r="AZ191" s="228"/>
      <c r="BA191" s="228"/>
      <c r="BB191" s="228"/>
      <c r="BC191" s="228"/>
      <c r="BD191" s="228"/>
      <c r="BE191" s="228"/>
      <c r="BF191" s="228"/>
      <c r="BG191" s="228"/>
      <c r="BH191" s="228"/>
      <c r="BI191" s="228"/>
      <c r="BJ191" s="228"/>
      <c r="BK191" s="228"/>
      <c r="BL191" s="228"/>
      <c r="BM191" s="228"/>
      <c r="BN191" s="228"/>
      <c r="BO191" s="228"/>
      <c r="BP191" s="228"/>
      <c r="BQ191" s="228"/>
      <c r="BR191" s="228"/>
      <c r="BS191" s="228"/>
      <c r="BT191" s="228"/>
      <c r="BU191" s="228"/>
      <c r="BV191" s="228"/>
      <c r="BW191" s="228"/>
      <c r="BX191" s="228"/>
      <c r="BY191" s="228"/>
      <c r="BZ191" s="228"/>
      <c r="CA191" s="228"/>
      <c r="CB191" s="228"/>
      <c r="CC191" s="228"/>
      <c r="CD191" s="228"/>
      <c r="CE191" s="228"/>
      <c r="CF191" s="228"/>
      <c r="CG191" s="228"/>
      <c r="CH191" s="228"/>
      <c r="CI191" s="228"/>
      <c r="CJ191" s="228"/>
      <c r="CK191" s="228"/>
      <c r="CL191" s="228"/>
      <c r="CM191" s="228"/>
      <c r="CN191" s="228"/>
      <c r="CO191" s="228"/>
      <c r="CP191" s="228"/>
      <c r="CQ191" s="228"/>
      <c r="CR191" s="228"/>
      <c r="CS191" s="228"/>
    </row>
    <row r="192" spans="1:164" x14ac:dyDescent="0.85">
      <c r="D192" s="341" t="s">
        <v>296</v>
      </c>
      <c r="E192" s="342"/>
      <c r="F192" s="343"/>
      <c r="G192" s="174" t="s">
        <v>211</v>
      </c>
      <c r="H192" s="113">
        <f>SUM(I192:DA192)</f>
        <v>93700</v>
      </c>
      <c r="I192" s="120">
        <f t="shared" ref="I192" si="423">SUM(I191/4)</f>
        <v>0</v>
      </c>
      <c r="J192" s="120">
        <f>SUM(J177/4)</f>
        <v>14000</v>
      </c>
      <c r="K192" s="120">
        <v>100</v>
      </c>
      <c r="L192" s="120">
        <v>1200</v>
      </c>
      <c r="M192" s="120">
        <v>1100</v>
      </c>
      <c r="N192" s="120">
        <v>1400</v>
      </c>
      <c r="O192" s="120">
        <v>600</v>
      </c>
      <c r="P192" s="120">
        <v>4000</v>
      </c>
      <c r="Q192" s="120">
        <v>100</v>
      </c>
      <c r="R192" s="120">
        <v>500</v>
      </c>
      <c r="S192" s="120">
        <f>SUM(S177/4)</f>
        <v>0</v>
      </c>
      <c r="T192" s="120">
        <v>500</v>
      </c>
      <c r="U192" s="120">
        <v>1200</v>
      </c>
      <c r="V192" s="120">
        <v>14400</v>
      </c>
      <c r="W192" s="120">
        <v>100</v>
      </c>
      <c r="X192" s="120">
        <v>1600</v>
      </c>
      <c r="Y192" s="120">
        <v>600</v>
      </c>
      <c r="Z192" s="120">
        <v>1400</v>
      </c>
      <c r="AA192" s="120">
        <v>1800</v>
      </c>
      <c r="AB192" s="120">
        <f>SUM(AB177/4)</f>
        <v>600</v>
      </c>
      <c r="AC192" s="120">
        <f>SUM(AC177/4)</f>
        <v>0</v>
      </c>
      <c r="AD192" s="120">
        <v>400</v>
      </c>
      <c r="AE192" s="120">
        <v>6800</v>
      </c>
      <c r="AF192" s="120">
        <v>1500</v>
      </c>
      <c r="AG192" s="120">
        <v>400</v>
      </c>
      <c r="AH192" s="120">
        <v>400</v>
      </c>
      <c r="AI192" s="120">
        <v>200</v>
      </c>
      <c r="AJ192" s="120">
        <v>300</v>
      </c>
      <c r="AK192" s="120">
        <v>500</v>
      </c>
      <c r="AL192" s="120">
        <f>SUM(AL177/4)</f>
        <v>0</v>
      </c>
      <c r="AM192" s="120">
        <f>SUM(AM177/4)</f>
        <v>300</v>
      </c>
      <c r="AN192" s="120">
        <v>1100</v>
      </c>
      <c r="AO192" s="120">
        <v>600</v>
      </c>
      <c r="AP192" s="120">
        <v>100</v>
      </c>
      <c r="AQ192" s="120">
        <v>200</v>
      </c>
      <c r="AR192" s="120">
        <v>300</v>
      </c>
      <c r="AS192" s="120">
        <v>600</v>
      </c>
      <c r="AT192" s="120">
        <v>400</v>
      </c>
      <c r="AU192" s="120">
        <v>600</v>
      </c>
      <c r="AV192" s="120">
        <f>SUM(AV177/4)</f>
        <v>200</v>
      </c>
      <c r="AW192" s="120">
        <v>200</v>
      </c>
      <c r="AX192" s="120">
        <v>700</v>
      </c>
      <c r="AY192" s="120">
        <f>SUM(AY177/4)</f>
        <v>0</v>
      </c>
      <c r="AZ192" s="120">
        <v>700</v>
      </c>
      <c r="BA192" s="120">
        <v>4800</v>
      </c>
      <c r="BB192" s="120">
        <v>400</v>
      </c>
      <c r="BC192" s="120">
        <f>SUM(BC177/4)</f>
        <v>200</v>
      </c>
      <c r="BD192" s="120">
        <v>200</v>
      </c>
      <c r="BE192" s="120">
        <v>100</v>
      </c>
      <c r="BF192" s="120">
        <v>1400</v>
      </c>
      <c r="BG192" s="120">
        <v>700</v>
      </c>
      <c r="BH192" s="120">
        <f>SUM(BH177/4)</f>
        <v>0</v>
      </c>
      <c r="BI192" s="120">
        <v>100</v>
      </c>
      <c r="BJ192" s="120">
        <v>500</v>
      </c>
      <c r="BK192" s="120">
        <v>600</v>
      </c>
      <c r="BL192" s="120">
        <v>200</v>
      </c>
      <c r="BM192" s="120">
        <f>SUM(BM177/4)</f>
        <v>500</v>
      </c>
      <c r="BN192" s="120">
        <v>700</v>
      </c>
      <c r="BO192" s="120">
        <v>300</v>
      </c>
      <c r="BP192" s="120">
        <v>100</v>
      </c>
      <c r="BQ192" s="120">
        <v>100</v>
      </c>
      <c r="BR192" s="120">
        <f>SUM(BR177/4)</f>
        <v>0</v>
      </c>
      <c r="BS192" s="120">
        <v>3000</v>
      </c>
      <c r="BT192" s="120">
        <f>SUM(BT177/4)</f>
        <v>2700</v>
      </c>
      <c r="BU192" s="120">
        <v>2200</v>
      </c>
      <c r="BV192" s="120">
        <v>2900</v>
      </c>
      <c r="BW192" s="120">
        <f>SUM(BW177/4)</f>
        <v>3000</v>
      </c>
      <c r="BX192" s="120">
        <v>200</v>
      </c>
      <c r="BY192" s="120">
        <v>100</v>
      </c>
      <c r="BZ192" s="120">
        <v>700</v>
      </c>
      <c r="CA192" s="120">
        <f>SUM(CA177/4)</f>
        <v>0</v>
      </c>
      <c r="CB192" s="120">
        <v>300</v>
      </c>
      <c r="CC192" s="120">
        <f>SUM(CC177/4)</f>
        <v>700</v>
      </c>
      <c r="CD192" s="120">
        <v>600</v>
      </c>
      <c r="CE192" s="120">
        <v>200</v>
      </c>
      <c r="CF192" s="120">
        <v>600</v>
      </c>
      <c r="CG192" s="120">
        <v>100</v>
      </c>
      <c r="CH192" s="120">
        <f>SUM(CH177/4)</f>
        <v>1000</v>
      </c>
      <c r="CI192" s="120">
        <v>200</v>
      </c>
      <c r="CJ192" s="120">
        <v>1100</v>
      </c>
      <c r="CK192" s="120">
        <f>SUM(CK177/4)</f>
        <v>0</v>
      </c>
      <c r="CL192" s="120">
        <v>400</v>
      </c>
      <c r="CM192" s="120">
        <v>300</v>
      </c>
      <c r="CN192" s="120">
        <f>SUM(CN177/4)</f>
        <v>200</v>
      </c>
      <c r="CO192" s="120">
        <v>500</v>
      </c>
      <c r="CP192" s="120">
        <v>100</v>
      </c>
      <c r="CQ192" s="120">
        <f>SUM(CQ177/4)</f>
        <v>0</v>
      </c>
      <c r="CR192" s="120">
        <f>SUM(CR177/4)</f>
        <v>0</v>
      </c>
      <c r="CS192" s="120"/>
      <c r="CT192" s="120">
        <f t="shared" ref="CT192:DY192" si="424">SUM(CT177/4)</f>
        <v>0</v>
      </c>
      <c r="CU192" s="120">
        <f t="shared" si="424"/>
        <v>0</v>
      </c>
      <c r="CV192" s="120">
        <f t="shared" si="424"/>
        <v>0</v>
      </c>
      <c r="CW192" s="120">
        <f t="shared" si="424"/>
        <v>0</v>
      </c>
      <c r="CX192" s="120">
        <f t="shared" si="424"/>
        <v>0</v>
      </c>
      <c r="CY192" s="120">
        <f t="shared" si="424"/>
        <v>0</v>
      </c>
      <c r="CZ192" s="120">
        <f t="shared" si="424"/>
        <v>0</v>
      </c>
      <c r="DA192" s="120">
        <f t="shared" si="424"/>
        <v>0</v>
      </c>
      <c r="DB192" s="120">
        <f t="shared" si="424"/>
        <v>0</v>
      </c>
      <c r="DC192" s="120">
        <f t="shared" si="424"/>
        <v>0</v>
      </c>
      <c r="DD192" s="120">
        <f t="shared" si="424"/>
        <v>0</v>
      </c>
      <c r="DE192" s="120">
        <f t="shared" si="424"/>
        <v>0</v>
      </c>
      <c r="DF192" s="120">
        <f t="shared" si="424"/>
        <v>0</v>
      </c>
      <c r="DG192" s="120">
        <f t="shared" si="424"/>
        <v>0</v>
      </c>
      <c r="DH192" s="120">
        <f t="shared" si="424"/>
        <v>0</v>
      </c>
      <c r="DI192" s="120">
        <f t="shared" si="424"/>
        <v>0</v>
      </c>
      <c r="DJ192" s="120">
        <f t="shared" si="424"/>
        <v>0</v>
      </c>
      <c r="DK192" s="120">
        <f t="shared" si="424"/>
        <v>0</v>
      </c>
      <c r="DL192" s="120">
        <f t="shared" si="424"/>
        <v>0</v>
      </c>
      <c r="DM192" s="120">
        <f t="shared" si="424"/>
        <v>0</v>
      </c>
      <c r="DN192" s="120">
        <f t="shared" si="424"/>
        <v>0</v>
      </c>
      <c r="DO192" s="120">
        <f t="shared" si="424"/>
        <v>0</v>
      </c>
      <c r="DP192" s="120">
        <f t="shared" si="424"/>
        <v>0</v>
      </c>
      <c r="DQ192" s="120">
        <f t="shared" si="424"/>
        <v>0</v>
      </c>
      <c r="DR192" s="120">
        <f t="shared" si="424"/>
        <v>0</v>
      </c>
      <c r="DS192" s="120">
        <f t="shared" si="424"/>
        <v>0</v>
      </c>
      <c r="DT192" s="120">
        <f t="shared" si="424"/>
        <v>0</v>
      </c>
      <c r="DU192" s="120">
        <f t="shared" si="424"/>
        <v>0</v>
      </c>
      <c r="DV192" s="120">
        <f t="shared" si="424"/>
        <v>0</v>
      </c>
      <c r="DW192" s="120">
        <f t="shared" si="424"/>
        <v>0</v>
      </c>
      <c r="DX192" s="120">
        <f t="shared" si="424"/>
        <v>0</v>
      </c>
      <c r="DY192" s="120">
        <f t="shared" si="424"/>
        <v>0</v>
      </c>
      <c r="DZ192" s="120">
        <f t="shared" ref="DZ192:FH192" si="425">SUM(DZ177/4)</f>
        <v>0</v>
      </c>
      <c r="EA192" s="120">
        <f t="shared" si="425"/>
        <v>0</v>
      </c>
      <c r="EB192" s="120">
        <f t="shared" si="425"/>
        <v>0</v>
      </c>
      <c r="EC192" s="120">
        <f t="shared" si="425"/>
        <v>0</v>
      </c>
      <c r="ED192" s="120">
        <f t="shared" si="425"/>
        <v>0</v>
      </c>
      <c r="EE192" s="120">
        <f t="shared" si="425"/>
        <v>0</v>
      </c>
      <c r="EF192" s="120">
        <f t="shared" si="425"/>
        <v>0</v>
      </c>
      <c r="EG192" s="120">
        <f t="shared" si="425"/>
        <v>0</v>
      </c>
      <c r="EH192" s="120">
        <f t="shared" si="425"/>
        <v>0</v>
      </c>
      <c r="EI192" s="120">
        <f t="shared" si="425"/>
        <v>0</v>
      </c>
      <c r="EJ192" s="120">
        <f t="shared" si="425"/>
        <v>0</v>
      </c>
      <c r="EK192" s="120">
        <f t="shared" si="425"/>
        <v>0</v>
      </c>
      <c r="EL192" s="120">
        <f t="shared" si="425"/>
        <v>0</v>
      </c>
      <c r="EM192" s="120">
        <f t="shared" si="425"/>
        <v>0</v>
      </c>
      <c r="EN192" s="120">
        <f t="shared" si="425"/>
        <v>0</v>
      </c>
      <c r="EO192" s="120">
        <f t="shared" si="425"/>
        <v>0</v>
      </c>
      <c r="EP192" s="120">
        <f t="shared" si="425"/>
        <v>0</v>
      </c>
      <c r="EQ192" s="120">
        <f t="shared" si="425"/>
        <v>0</v>
      </c>
      <c r="ER192" s="120">
        <f t="shared" si="425"/>
        <v>0</v>
      </c>
      <c r="ES192" s="120">
        <f t="shared" si="425"/>
        <v>0</v>
      </c>
      <c r="ET192" s="120">
        <f t="shared" si="425"/>
        <v>0</v>
      </c>
      <c r="EU192" s="120">
        <f t="shared" si="425"/>
        <v>0</v>
      </c>
      <c r="EV192" s="120">
        <f t="shared" si="425"/>
        <v>0</v>
      </c>
      <c r="EW192" s="120">
        <f t="shared" si="425"/>
        <v>0</v>
      </c>
      <c r="EX192" s="120">
        <f t="shared" si="425"/>
        <v>0</v>
      </c>
      <c r="EY192" s="120">
        <f t="shared" si="425"/>
        <v>0</v>
      </c>
      <c r="EZ192" s="120">
        <f t="shared" si="425"/>
        <v>0</v>
      </c>
      <c r="FA192" s="120">
        <f t="shared" si="425"/>
        <v>0</v>
      </c>
      <c r="FB192" s="120">
        <f t="shared" si="425"/>
        <v>0</v>
      </c>
      <c r="FC192" s="120">
        <f t="shared" si="425"/>
        <v>0</v>
      </c>
      <c r="FD192" s="120">
        <f t="shared" si="425"/>
        <v>0</v>
      </c>
      <c r="FE192" s="120">
        <f t="shared" si="425"/>
        <v>0</v>
      </c>
      <c r="FF192" s="120">
        <f t="shared" si="425"/>
        <v>0</v>
      </c>
      <c r="FG192" s="120">
        <f t="shared" si="425"/>
        <v>0</v>
      </c>
      <c r="FH192" s="120">
        <f t="shared" si="425"/>
        <v>0</v>
      </c>
    </row>
    <row r="193" spans="1:164" x14ac:dyDescent="0.85">
      <c r="D193" s="344"/>
      <c r="E193" s="345"/>
      <c r="F193" s="346"/>
      <c r="G193" s="179" t="s">
        <v>212</v>
      </c>
      <c r="H193" s="113">
        <f>SUM(I193:DA193)</f>
        <v>97500</v>
      </c>
      <c r="I193" s="120">
        <f>SUM(I192/4)</f>
        <v>0</v>
      </c>
      <c r="J193" s="120">
        <f>SUM(J177/4)</f>
        <v>14000</v>
      </c>
      <c r="K193" s="120">
        <v>100</v>
      </c>
      <c r="L193" s="120">
        <v>1300</v>
      </c>
      <c r="M193" s="120">
        <v>1200</v>
      </c>
      <c r="N193" s="120">
        <v>1400</v>
      </c>
      <c r="O193" s="120">
        <v>700</v>
      </c>
      <c r="P193" s="120">
        <v>4100</v>
      </c>
      <c r="Q193" s="120">
        <v>100</v>
      </c>
      <c r="R193" s="120">
        <v>500</v>
      </c>
      <c r="S193" s="120">
        <f>SUM(S177/4)</f>
        <v>0</v>
      </c>
      <c r="T193" s="120">
        <v>600</v>
      </c>
      <c r="U193" s="120">
        <v>1300</v>
      </c>
      <c r="V193" s="120">
        <v>14400</v>
      </c>
      <c r="W193" s="120">
        <v>100</v>
      </c>
      <c r="X193" s="120">
        <v>1700</v>
      </c>
      <c r="Y193" s="120">
        <v>700</v>
      </c>
      <c r="Z193" s="120">
        <v>1500</v>
      </c>
      <c r="AA193" s="120">
        <v>1800</v>
      </c>
      <c r="AB193" s="120">
        <f>SUM(AB177/4)</f>
        <v>600</v>
      </c>
      <c r="AC193" s="120">
        <f>SUM(AC177/4)</f>
        <v>0</v>
      </c>
      <c r="AD193" s="120">
        <v>500</v>
      </c>
      <c r="AE193" s="120">
        <v>6800</v>
      </c>
      <c r="AF193" s="120">
        <v>1600</v>
      </c>
      <c r="AG193" s="120">
        <v>500</v>
      </c>
      <c r="AH193" s="120">
        <v>500</v>
      </c>
      <c r="AI193" s="120">
        <v>300</v>
      </c>
      <c r="AJ193" s="120">
        <v>300</v>
      </c>
      <c r="AK193" s="120">
        <v>600</v>
      </c>
      <c r="AL193" s="120">
        <f>SUM(AL177/4)</f>
        <v>0</v>
      </c>
      <c r="AM193" s="120">
        <f>SUM(AM177/4)</f>
        <v>300</v>
      </c>
      <c r="AN193" s="120">
        <v>1200</v>
      </c>
      <c r="AO193" s="120">
        <v>700</v>
      </c>
      <c r="AP193" s="120">
        <v>100</v>
      </c>
      <c r="AQ193" s="120">
        <v>300</v>
      </c>
      <c r="AR193" s="120">
        <v>400</v>
      </c>
      <c r="AS193" s="120">
        <v>700</v>
      </c>
      <c r="AT193" s="120">
        <v>500</v>
      </c>
      <c r="AU193" s="120">
        <v>700</v>
      </c>
      <c r="AV193" s="120">
        <f>SUM(AV177/4)</f>
        <v>200</v>
      </c>
      <c r="AW193" s="120">
        <v>200</v>
      </c>
      <c r="AX193" s="120">
        <v>700</v>
      </c>
      <c r="AY193" s="120">
        <f>SUM(AY177/4)</f>
        <v>0</v>
      </c>
      <c r="AZ193" s="120">
        <v>700</v>
      </c>
      <c r="BA193" s="120">
        <v>4800</v>
      </c>
      <c r="BB193" s="120">
        <v>500</v>
      </c>
      <c r="BC193" s="120">
        <f>SUM(BC177/4)</f>
        <v>200</v>
      </c>
      <c r="BD193" s="120">
        <v>200</v>
      </c>
      <c r="BE193" s="120">
        <v>100</v>
      </c>
      <c r="BF193" s="120">
        <v>1500</v>
      </c>
      <c r="BG193" s="120">
        <v>700</v>
      </c>
      <c r="BH193" s="120">
        <f>SUM(BH177/4)</f>
        <v>0</v>
      </c>
      <c r="BI193" s="120">
        <v>100</v>
      </c>
      <c r="BJ193" s="120">
        <v>500</v>
      </c>
      <c r="BK193" s="120">
        <v>700</v>
      </c>
      <c r="BL193" s="120">
        <v>200</v>
      </c>
      <c r="BM193" s="120">
        <f>SUM(BM177/4)</f>
        <v>500</v>
      </c>
      <c r="BN193" s="120">
        <v>800</v>
      </c>
      <c r="BO193" s="120">
        <v>400</v>
      </c>
      <c r="BP193" s="120">
        <v>100</v>
      </c>
      <c r="BQ193" s="120">
        <v>100</v>
      </c>
      <c r="BR193" s="120">
        <f>SUM(BR177/4)</f>
        <v>0</v>
      </c>
      <c r="BS193" s="120">
        <v>3000</v>
      </c>
      <c r="BT193" s="120">
        <f>SUM(BT177/4)</f>
        <v>2700</v>
      </c>
      <c r="BU193" s="120">
        <v>2300</v>
      </c>
      <c r="BV193" s="120">
        <v>3000</v>
      </c>
      <c r="BW193" s="120">
        <f>SUM(BW177/4)</f>
        <v>3000</v>
      </c>
      <c r="BX193" s="120">
        <v>300</v>
      </c>
      <c r="BY193" s="120">
        <v>100</v>
      </c>
      <c r="BZ193" s="120">
        <v>700</v>
      </c>
      <c r="CA193" s="120">
        <f>SUM(CA177/4)</f>
        <v>0</v>
      </c>
      <c r="CB193" s="120">
        <v>400</v>
      </c>
      <c r="CC193" s="120">
        <f>SUM(CC177/4)</f>
        <v>700</v>
      </c>
      <c r="CD193" s="120">
        <v>700</v>
      </c>
      <c r="CE193" s="120">
        <v>300</v>
      </c>
      <c r="CF193" s="120">
        <v>700</v>
      </c>
      <c r="CG193" s="120">
        <v>100</v>
      </c>
      <c r="CH193" s="120">
        <f>SUM(CH177/4)</f>
        <v>1000</v>
      </c>
      <c r="CI193" s="120">
        <v>300</v>
      </c>
      <c r="CJ193" s="120">
        <v>1200</v>
      </c>
      <c r="CK193" s="120">
        <f>SUM(CK177/4)</f>
        <v>0</v>
      </c>
      <c r="CL193" s="120">
        <v>400</v>
      </c>
      <c r="CM193" s="120">
        <v>400</v>
      </c>
      <c r="CN193" s="120">
        <f>SUM(CN177/4)</f>
        <v>200</v>
      </c>
      <c r="CO193" s="120">
        <v>600</v>
      </c>
      <c r="CP193" s="120">
        <v>100</v>
      </c>
      <c r="CQ193" s="120">
        <f>SUM(CQ177/4)</f>
        <v>0</v>
      </c>
      <c r="CR193" s="120">
        <f>SUM(CR177/4)</f>
        <v>0</v>
      </c>
      <c r="CS193" s="120"/>
      <c r="CT193" s="120">
        <f t="shared" ref="CT193:DY193" si="426">SUM(CT177/4)</f>
        <v>0</v>
      </c>
      <c r="CU193" s="120">
        <f t="shared" si="426"/>
        <v>0</v>
      </c>
      <c r="CV193" s="120">
        <f t="shared" si="426"/>
        <v>0</v>
      </c>
      <c r="CW193" s="120">
        <f t="shared" si="426"/>
        <v>0</v>
      </c>
      <c r="CX193" s="120">
        <f t="shared" si="426"/>
        <v>0</v>
      </c>
      <c r="CY193" s="120">
        <f t="shared" si="426"/>
        <v>0</v>
      </c>
      <c r="CZ193" s="120">
        <f t="shared" si="426"/>
        <v>0</v>
      </c>
      <c r="DA193" s="120">
        <f t="shared" si="426"/>
        <v>0</v>
      </c>
      <c r="DB193" s="120">
        <f t="shared" si="426"/>
        <v>0</v>
      </c>
      <c r="DC193" s="120">
        <f t="shared" si="426"/>
        <v>0</v>
      </c>
      <c r="DD193" s="120">
        <f t="shared" si="426"/>
        <v>0</v>
      </c>
      <c r="DE193" s="120">
        <f t="shared" si="426"/>
        <v>0</v>
      </c>
      <c r="DF193" s="120">
        <f t="shared" si="426"/>
        <v>0</v>
      </c>
      <c r="DG193" s="120">
        <f t="shared" si="426"/>
        <v>0</v>
      </c>
      <c r="DH193" s="120">
        <f t="shared" si="426"/>
        <v>0</v>
      </c>
      <c r="DI193" s="120">
        <f t="shared" si="426"/>
        <v>0</v>
      </c>
      <c r="DJ193" s="120">
        <f t="shared" si="426"/>
        <v>0</v>
      </c>
      <c r="DK193" s="120">
        <f t="shared" si="426"/>
        <v>0</v>
      </c>
      <c r="DL193" s="120">
        <f t="shared" si="426"/>
        <v>0</v>
      </c>
      <c r="DM193" s="120">
        <f t="shared" si="426"/>
        <v>0</v>
      </c>
      <c r="DN193" s="120">
        <f t="shared" si="426"/>
        <v>0</v>
      </c>
      <c r="DO193" s="120">
        <f t="shared" si="426"/>
        <v>0</v>
      </c>
      <c r="DP193" s="120">
        <f t="shared" si="426"/>
        <v>0</v>
      </c>
      <c r="DQ193" s="120">
        <f t="shared" si="426"/>
        <v>0</v>
      </c>
      <c r="DR193" s="120">
        <f t="shared" si="426"/>
        <v>0</v>
      </c>
      <c r="DS193" s="120">
        <f t="shared" si="426"/>
        <v>0</v>
      </c>
      <c r="DT193" s="120">
        <f t="shared" si="426"/>
        <v>0</v>
      </c>
      <c r="DU193" s="120">
        <f t="shared" si="426"/>
        <v>0</v>
      </c>
      <c r="DV193" s="120">
        <f t="shared" si="426"/>
        <v>0</v>
      </c>
      <c r="DW193" s="120">
        <f t="shared" si="426"/>
        <v>0</v>
      </c>
      <c r="DX193" s="120">
        <f t="shared" si="426"/>
        <v>0</v>
      </c>
      <c r="DY193" s="120">
        <f t="shared" si="426"/>
        <v>0</v>
      </c>
      <c r="DZ193" s="120">
        <f t="shared" ref="DZ193:FH193" si="427">SUM(DZ177/4)</f>
        <v>0</v>
      </c>
      <c r="EA193" s="120">
        <f t="shared" si="427"/>
        <v>0</v>
      </c>
      <c r="EB193" s="120">
        <f t="shared" si="427"/>
        <v>0</v>
      </c>
      <c r="EC193" s="120">
        <f t="shared" si="427"/>
        <v>0</v>
      </c>
      <c r="ED193" s="120">
        <f t="shared" si="427"/>
        <v>0</v>
      </c>
      <c r="EE193" s="120">
        <f t="shared" si="427"/>
        <v>0</v>
      </c>
      <c r="EF193" s="120">
        <f t="shared" si="427"/>
        <v>0</v>
      </c>
      <c r="EG193" s="120">
        <f t="shared" si="427"/>
        <v>0</v>
      </c>
      <c r="EH193" s="120">
        <f t="shared" si="427"/>
        <v>0</v>
      </c>
      <c r="EI193" s="120">
        <f t="shared" si="427"/>
        <v>0</v>
      </c>
      <c r="EJ193" s="120">
        <f t="shared" si="427"/>
        <v>0</v>
      </c>
      <c r="EK193" s="120">
        <f t="shared" si="427"/>
        <v>0</v>
      </c>
      <c r="EL193" s="120">
        <f t="shared" si="427"/>
        <v>0</v>
      </c>
      <c r="EM193" s="120">
        <f t="shared" si="427"/>
        <v>0</v>
      </c>
      <c r="EN193" s="120">
        <f t="shared" si="427"/>
        <v>0</v>
      </c>
      <c r="EO193" s="120">
        <f t="shared" si="427"/>
        <v>0</v>
      </c>
      <c r="EP193" s="120">
        <f t="shared" si="427"/>
        <v>0</v>
      </c>
      <c r="EQ193" s="120">
        <f t="shared" si="427"/>
        <v>0</v>
      </c>
      <c r="ER193" s="120">
        <f t="shared" si="427"/>
        <v>0</v>
      </c>
      <c r="ES193" s="120">
        <f t="shared" si="427"/>
        <v>0</v>
      </c>
      <c r="ET193" s="120">
        <f t="shared" si="427"/>
        <v>0</v>
      </c>
      <c r="EU193" s="120">
        <f t="shared" si="427"/>
        <v>0</v>
      </c>
      <c r="EV193" s="120">
        <f t="shared" si="427"/>
        <v>0</v>
      </c>
      <c r="EW193" s="120">
        <f t="shared" si="427"/>
        <v>0</v>
      </c>
      <c r="EX193" s="120">
        <f t="shared" si="427"/>
        <v>0</v>
      </c>
      <c r="EY193" s="120">
        <f t="shared" si="427"/>
        <v>0</v>
      </c>
      <c r="EZ193" s="120">
        <f t="shared" si="427"/>
        <v>0</v>
      </c>
      <c r="FA193" s="120">
        <f t="shared" si="427"/>
        <v>0</v>
      </c>
      <c r="FB193" s="120">
        <f t="shared" si="427"/>
        <v>0</v>
      </c>
      <c r="FC193" s="120">
        <f t="shared" si="427"/>
        <v>0</v>
      </c>
      <c r="FD193" s="120">
        <f t="shared" si="427"/>
        <v>0</v>
      </c>
      <c r="FE193" s="120">
        <f t="shared" si="427"/>
        <v>0</v>
      </c>
      <c r="FF193" s="120">
        <f t="shared" si="427"/>
        <v>0</v>
      </c>
      <c r="FG193" s="120">
        <f t="shared" si="427"/>
        <v>0</v>
      </c>
      <c r="FH193" s="120">
        <f t="shared" si="427"/>
        <v>0</v>
      </c>
    </row>
    <row r="194" spans="1:164" x14ac:dyDescent="0.85">
      <c r="D194" s="344"/>
      <c r="E194" s="345"/>
      <c r="F194" s="346"/>
      <c r="G194" s="180" t="s">
        <v>213</v>
      </c>
      <c r="H194" s="113">
        <f>SUM(I194:DA194)</f>
        <v>95500</v>
      </c>
      <c r="I194" s="120">
        <f>SUM(I193/4)</f>
        <v>0</v>
      </c>
      <c r="J194" s="120">
        <f>SUM(J177/4)</f>
        <v>14000</v>
      </c>
      <c r="K194" s="120">
        <v>100</v>
      </c>
      <c r="L194" s="120">
        <v>1300</v>
      </c>
      <c r="M194" s="120">
        <v>1200</v>
      </c>
      <c r="N194" s="120">
        <v>1400</v>
      </c>
      <c r="O194" s="120">
        <v>700</v>
      </c>
      <c r="P194" s="120">
        <v>4000</v>
      </c>
      <c r="Q194" s="120">
        <v>100</v>
      </c>
      <c r="R194" s="120">
        <v>500</v>
      </c>
      <c r="S194" s="120">
        <f>SUM(S177/4)</f>
        <v>0</v>
      </c>
      <c r="T194" s="120">
        <v>500</v>
      </c>
      <c r="U194" s="120">
        <v>1300</v>
      </c>
      <c r="V194" s="120">
        <v>14400</v>
      </c>
      <c r="W194" s="120">
        <v>100</v>
      </c>
      <c r="X194" s="120">
        <v>1700</v>
      </c>
      <c r="Y194" s="120">
        <v>700</v>
      </c>
      <c r="Z194" s="120">
        <v>1400</v>
      </c>
      <c r="AA194" s="120">
        <v>1800</v>
      </c>
      <c r="AB194" s="120">
        <f>SUM(AB177/4)</f>
        <v>600</v>
      </c>
      <c r="AC194" s="120">
        <f>SUM(AC177/4)</f>
        <v>0</v>
      </c>
      <c r="AD194" s="120">
        <v>400</v>
      </c>
      <c r="AE194" s="120">
        <v>6800</v>
      </c>
      <c r="AF194" s="120">
        <v>1600</v>
      </c>
      <c r="AG194" s="120">
        <v>500</v>
      </c>
      <c r="AH194" s="120">
        <v>400</v>
      </c>
      <c r="AI194" s="120">
        <v>200</v>
      </c>
      <c r="AJ194" s="120">
        <v>300</v>
      </c>
      <c r="AK194" s="120">
        <v>600</v>
      </c>
      <c r="AL194" s="120">
        <f>SUM(AL177/4)</f>
        <v>0</v>
      </c>
      <c r="AM194" s="120">
        <f>SUM(AM177/4)</f>
        <v>300</v>
      </c>
      <c r="AN194" s="120">
        <v>1200</v>
      </c>
      <c r="AO194" s="120">
        <v>700</v>
      </c>
      <c r="AP194" s="120">
        <v>100</v>
      </c>
      <c r="AQ194" s="120">
        <v>200</v>
      </c>
      <c r="AR194" s="120">
        <v>300</v>
      </c>
      <c r="AS194" s="120">
        <v>600</v>
      </c>
      <c r="AT194" s="120">
        <v>400</v>
      </c>
      <c r="AU194" s="120">
        <v>600</v>
      </c>
      <c r="AV194" s="120">
        <f>SUM(AV177/4)</f>
        <v>200</v>
      </c>
      <c r="AW194" s="120">
        <v>200</v>
      </c>
      <c r="AX194" s="120">
        <v>700</v>
      </c>
      <c r="AY194" s="120">
        <f>SUM(AY177/4)</f>
        <v>0</v>
      </c>
      <c r="AZ194" s="120">
        <v>700</v>
      </c>
      <c r="BA194" s="120">
        <v>4800</v>
      </c>
      <c r="BB194" s="120">
        <v>500</v>
      </c>
      <c r="BC194" s="120">
        <f>SUM(BC177/4)</f>
        <v>200</v>
      </c>
      <c r="BD194" s="120">
        <v>200</v>
      </c>
      <c r="BE194" s="120">
        <v>100</v>
      </c>
      <c r="BF194" s="120">
        <v>1500</v>
      </c>
      <c r="BG194" s="120">
        <v>700</v>
      </c>
      <c r="BH194" s="120">
        <f>SUM(BH177/4)</f>
        <v>0</v>
      </c>
      <c r="BI194" s="120">
        <v>100</v>
      </c>
      <c r="BJ194" s="120">
        <v>500</v>
      </c>
      <c r="BK194" s="120">
        <v>600</v>
      </c>
      <c r="BL194" s="120">
        <v>200</v>
      </c>
      <c r="BM194" s="120">
        <f>SUM(BM177/4)</f>
        <v>500</v>
      </c>
      <c r="BN194" s="120">
        <v>700</v>
      </c>
      <c r="BO194" s="120">
        <v>400</v>
      </c>
      <c r="BP194" s="120">
        <v>100</v>
      </c>
      <c r="BQ194" s="120">
        <v>100</v>
      </c>
      <c r="BR194" s="120">
        <f>SUM(BR177/4)</f>
        <v>0</v>
      </c>
      <c r="BS194" s="120">
        <v>3000</v>
      </c>
      <c r="BT194" s="120">
        <f>SUM(BT177/4)</f>
        <v>2700</v>
      </c>
      <c r="BU194" s="120">
        <v>2200</v>
      </c>
      <c r="BV194" s="120">
        <v>2900</v>
      </c>
      <c r="BW194" s="120">
        <f>SUM(BW177/4)</f>
        <v>3000</v>
      </c>
      <c r="BX194" s="120">
        <v>300</v>
      </c>
      <c r="BY194" s="120">
        <v>100</v>
      </c>
      <c r="BZ194" s="120">
        <v>700</v>
      </c>
      <c r="CA194" s="120">
        <f>SUM(CA177/4)</f>
        <v>0</v>
      </c>
      <c r="CB194" s="120">
        <v>400</v>
      </c>
      <c r="CC194" s="120">
        <f>SUM(CC177/4)</f>
        <v>700</v>
      </c>
      <c r="CD194" s="120">
        <v>600</v>
      </c>
      <c r="CE194" s="120">
        <v>200</v>
      </c>
      <c r="CF194" s="120">
        <v>700</v>
      </c>
      <c r="CG194" s="120">
        <v>100</v>
      </c>
      <c r="CH194" s="120">
        <f>SUM(CH177/4)</f>
        <v>1000</v>
      </c>
      <c r="CI194" s="120">
        <v>200</v>
      </c>
      <c r="CJ194" s="120">
        <v>1100</v>
      </c>
      <c r="CK194" s="120">
        <f>SUM(CK177/4)</f>
        <v>0</v>
      </c>
      <c r="CL194" s="120">
        <v>400</v>
      </c>
      <c r="CM194" s="120">
        <v>300</v>
      </c>
      <c r="CN194" s="120">
        <f>SUM(CN177/4)</f>
        <v>200</v>
      </c>
      <c r="CO194" s="120">
        <v>600</v>
      </c>
      <c r="CP194" s="120">
        <v>100</v>
      </c>
      <c r="CQ194" s="120">
        <f>SUM(CQ177/4)</f>
        <v>0</v>
      </c>
      <c r="CR194" s="120">
        <f>SUM(CR177/4)</f>
        <v>0</v>
      </c>
      <c r="CS194" s="120"/>
      <c r="CT194" s="120">
        <f t="shared" ref="CT194:DY194" si="428">SUM(CT177/4)</f>
        <v>0</v>
      </c>
      <c r="CU194" s="120">
        <f t="shared" si="428"/>
        <v>0</v>
      </c>
      <c r="CV194" s="120">
        <f t="shared" si="428"/>
        <v>0</v>
      </c>
      <c r="CW194" s="120">
        <f t="shared" si="428"/>
        <v>0</v>
      </c>
      <c r="CX194" s="120">
        <f t="shared" si="428"/>
        <v>0</v>
      </c>
      <c r="CY194" s="120">
        <f t="shared" si="428"/>
        <v>0</v>
      </c>
      <c r="CZ194" s="120">
        <f t="shared" si="428"/>
        <v>0</v>
      </c>
      <c r="DA194" s="120">
        <f t="shared" si="428"/>
        <v>0</v>
      </c>
      <c r="DB194" s="120">
        <f t="shared" si="428"/>
        <v>0</v>
      </c>
      <c r="DC194" s="120">
        <f t="shared" si="428"/>
        <v>0</v>
      </c>
      <c r="DD194" s="120">
        <f t="shared" si="428"/>
        <v>0</v>
      </c>
      <c r="DE194" s="120">
        <f t="shared" si="428"/>
        <v>0</v>
      </c>
      <c r="DF194" s="120">
        <f t="shared" si="428"/>
        <v>0</v>
      </c>
      <c r="DG194" s="120">
        <f t="shared" si="428"/>
        <v>0</v>
      </c>
      <c r="DH194" s="120">
        <f t="shared" si="428"/>
        <v>0</v>
      </c>
      <c r="DI194" s="120">
        <f t="shared" si="428"/>
        <v>0</v>
      </c>
      <c r="DJ194" s="120">
        <f t="shared" si="428"/>
        <v>0</v>
      </c>
      <c r="DK194" s="120">
        <f t="shared" si="428"/>
        <v>0</v>
      </c>
      <c r="DL194" s="120">
        <f t="shared" si="428"/>
        <v>0</v>
      </c>
      <c r="DM194" s="120">
        <f t="shared" si="428"/>
        <v>0</v>
      </c>
      <c r="DN194" s="120">
        <f t="shared" si="428"/>
        <v>0</v>
      </c>
      <c r="DO194" s="120">
        <f t="shared" si="428"/>
        <v>0</v>
      </c>
      <c r="DP194" s="120">
        <f t="shared" si="428"/>
        <v>0</v>
      </c>
      <c r="DQ194" s="120">
        <f t="shared" si="428"/>
        <v>0</v>
      </c>
      <c r="DR194" s="120">
        <f t="shared" si="428"/>
        <v>0</v>
      </c>
      <c r="DS194" s="120">
        <f t="shared" si="428"/>
        <v>0</v>
      </c>
      <c r="DT194" s="120">
        <f t="shared" si="428"/>
        <v>0</v>
      </c>
      <c r="DU194" s="120">
        <f t="shared" si="428"/>
        <v>0</v>
      </c>
      <c r="DV194" s="120">
        <f t="shared" si="428"/>
        <v>0</v>
      </c>
      <c r="DW194" s="120">
        <f t="shared" si="428"/>
        <v>0</v>
      </c>
      <c r="DX194" s="120">
        <f t="shared" si="428"/>
        <v>0</v>
      </c>
      <c r="DY194" s="120">
        <f t="shared" si="428"/>
        <v>0</v>
      </c>
      <c r="DZ194" s="120">
        <f t="shared" ref="DZ194:FH194" si="429">SUM(DZ177/4)</f>
        <v>0</v>
      </c>
      <c r="EA194" s="120">
        <f t="shared" si="429"/>
        <v>0</v>
      </c>
      <c r="EB194" s="120">
        <f t="shared" si="429"/>
        <v>0</v>
      </c>
      <c r="EC194" s="120">
        <f t="shared" si="429"/>
        <v>0</v>
      </c>
      <c r="ED194" s="120">
        <f t="shared" si="429"/>
        <v>0</v>
      </c>
      <c r="EE194" s="120">
        <f t="shared" si="429"/>
        <v>0</v>
      </c>
      <c r="EF194" s="120">
        <f t="shared" si="429"/>
        <v>0</v>
      </c>
      <c r="EG194" s="120">
        <f t="shared" si="429"/>
        <v>0</v>
      </c>
      <c r="EH194" s="120">
        <f t="shared" si="429"/>
        <v>0</v>
      </c>
      <c r="EI194" s="120">
        <f t="shared" si="429"/>
        <v>0</v>
      </c>
      <c r="EJ194" s="120">
        <f t="shared" si="429"/>
        <v>0</v>
      </c>
      <c r="EK194" s="120">
        <f t="shared" si="429"/>
        <v>0</v>
      </c>
      <c r="EL194" s="120">
        <f t="shared" si="429"/>
        <v>0</v>
      </c>
      <c r="EM194" s="120">
        <f t="shared" si="429"/>
        <v>0</v>
      </c>
      <c r="EN194" s="120">
        <f t="shared" si="429"/>
        <v>0</v>
      </c>
      <c r="EO194" s="120">
        <f t="shared" si="429"/>
        <v>0</v>
      </c>
      <c r="EP194" s="120">
        <f t="shared" si="429"/>
        <v>0</v>
      </c>
      <c r="EQ194" s="120">
        <f t="shared" si="429"/>
        <v>0</v>
      </c>
      <c r="ER194" s="120">
        <f t="shared" si="429"/>
        <v>0</v>
      </c>
      <c r="ES194" s="120">
        <f t="shared" si="429"/>
        <v>0</v>
      </c>
      <c r="ET194" s="120">
        <f t="shared" si="429"/>
        <v>0</v>
      </c>
      <c r="EU194" s="120">
        <f t="shared" si="429"/>
        <v>0</v>
      </c>
      <c r="EV194" s="120">
        <f t="shared" si="429"/>
        <v>0</v>
      </c>
      <c r="EW194" s="120">
        <f t="shared" si="429"/>
        <v>0</v>
      </c>
      <c r="EX194" s="120">
        <f t="shared" si="429"/>
        <v>0</v>
      </c>
      <c r="EY194" s="120">
        <f t="shared" si="429"/>
        <v>0</v>
      </c>
      <c r="EZ194" s="120">
        <f t="shared" si="429"/>
        <v>0</v>
      </c>
      <c r="FA194" s="120">
        <f t="shared" si="429"/>
        <v>0</v>
      </c>
      <c r="FB194" s="120">
        <f t="shared" si="429"/>
        <v>0</v>
      </c>
      <c r="FC194" s="120">
        <f t="shared" si="429"/>
        <v>0</v>
      </c>
      <c r="FD194" s="120">
        <f t="shared" si="429"/>
        <v>0</v>
      </c>
      <c r="FE194" s="120">
        <f t="shared" si="429"/>
        <v>0</v>
      </c>
      <c r="FF194" s="120">
        <f t="shared" si="429"/>
        <v>0</v>
      </c>
      <c r="FG194" s="120">
        <f t="shared" si="429"/>
        <v>0</v>
      </c>
      <c r="FH194" s="120">
        <f t="shared" si="429"/>
        <v>0</v>
      </c>
    </row>
    <row r="195" spans="1:164" x14ac:dyDescent="0.85">
      <c r="D195" s="344"/>
      <c r="E195" s="345"/>
      <c r="F195" s="346"/>
      <c r="G195" s="181" t="s">
        <v>214</v>
      </c>
      <c r="H195" s="113">
        <f>SUM(I195:DA195)</f>
        <v>100300</v>
      </c>
      <c r="I195" s="120">
        <f>SUM(I194/4)</f>
        <v>0</v>
      </c>
      <c r="J195" s="120">
        <f>SUM(J177/4)</f>
        <v>14000</v>
      </c>
      <c r="K195" s="120">
        <v>200</v>
      </c>
      <c r="L195" s="120">
        <v>1300</v>
      </c>
      <c r="M195" s="120">
        <v>1200</v>
      </c>
      <c r="N195" s="120">
        <v>1500</v>
      </c>
      <c r="O195" s="120">
        <v>700</v>
      </c>
      <c r="P195" s="120">
        <v>4100</v>
      </c>
      <c r="Q195" s="120">
        <v>200</v>
      </c>
      <c r="R195" s="120">
        <v>600</v>
      </c>
      <c r="S195" s="120">
        <f>SUM(S177/4)</f>
        <v>0</v>
      </c>
      <c r="T195" s="120">
        <v>600</v>
      </c>
      <c r="U195" s="120">
        <v>1300</v>
      </c>
      <c r="V195" s="120">
        <v>14500</v>
      </c>
      <c r="W195" s="120">
        <v>200</v>
      </c>
      <c r="X195" s="120">
        <v>1700</v>
      </c>
      <c r="Y195" s="120">
        <v>700</v>
      </c>
      <c r="Z195" s="120">
        <v>1500</v>
      </c>
      <c r="AA195" s="120">
        <v>1900</v>
      </c>
      <c r="AB195" s="120">
        <f>SUM(AB177/4)</f>
        <v>600</v>
      </c>
      <c r="AC195" s="120">
        <f>SUM(AC177/4)</f>
        <v>0</v>
      </c>
      <c r="AD195" s="120">
        <v>500</v>
      </c>
      <c r="AE195" s="120">
        <v>6900</v>
      </c>
      <c r="AF195" s="120">
        <v>1600</v>
      </c>
      <c r="AG195" s="120">
        <v>500</v>
      </c>
      <c r="AH195" s="120">
        <v>500</v>
      </c>
      <c r="AI195" s="120">
        <v>300</v>
      </c>
      <c r="AJ195" s="120">
        <v>400</v>
      </c>
      <c r="AK195" s="120">
        <v>600</v>
      </c>
      <c r="AL195" s="120">
        <f>SUM(AL177/4)</f>
        <v>0</v>
      </c>
      <c r="AM195" s="120">
        <f>SUM(AM177/4)</f>
        <v>300</v>
      </c>
      <c r="AN195" s="120">
        <v>1200</v>
      </c>
      <c r="AO195" s="120">
        <v>700</v>
      </c>
      <c r="AP195" s="120">
        <v>200</v>
      </c>
      <c r="AQ195" s="120">
        <v>300</v>
      </c>
      <c r="AR195" s="120">
        <v>400</v>
      </c>
      <c r="AS195" s="120">
        <v>700</v>
      </c>
      <c r="AT195" s="120">
        <v>500</v>
      </c>
      <c r="AU195" s="120">
        <v>700</v>
      </c>
      <c r="AV195" s="120">
        <f>SUM(AV177/4)</f>
        <v>200</v>
      </c>
      <c r="AW195" s="120">
        <v>300</v>
      </c>
      <c r="AX195" s="120">
        <v>800</v>
      </c>
      <c r="AY195" s="120">
        <f>SUM(AY177/4)</f>
        <v>0</v>
      </c>
      <c r="AZ195" s="120">
        <v>800</v>
      </c>
      <c r="BA195" s="120">
        <v>4900</v>
      </c>
      <c r="BB195" s="120">
        <v>500</v>
      </c>
      <c r="BC195" s="120">
        <f>SUM(BC177/4)</f>
        <v>200</v>
      </c>
      <c r="BD195" s="120">
        <v>300</v>
      </c>
      <c r="BE195" s="120">
        <v>200</v>
      </c>
      <c r="BF195" s="120">
        <v>1500</v>
      </c>
      <c r="BG195" s="120">
        <v>800</v>
      </c>
      <c r="BH195" s="120">
        <f>SUM(BH177/4)</f>
        <v>0</v>
      </c>
      <c r="BI195" s="120">
        <v>200</v>
      </c>
      <c r="BJ195" s="120">
        <v>600</v>
      </c>
      <c r="BK195" s="120">
        <v>700</v>
      </c>
      <c r="BL195" s="120">
        <v>300</v>
      </c>
      <c r="BM195" s="120">
        <f>SUM(BM177/4)</f>
        <v>500</v>
      </c>
      <c r="BN195" s="120">
        <v>800</v>
      </c>
      <c r="BO195" s="120">
        <v>400</v>
      </c>
      <c r="BP195" s="120">
        <v>200</v>
      </c>
      <c r="BQ195" s="120">
        <v>200</v>
      </c>
      <c r="BR195" s="120">
        <f>SUM(BR177/4)</f>
        <v>0</v>
      </c>
      <c r="BS195" s="120">
        <v>3100</v>
      </c>
      <c r="BT195" s="120">
        <f>SUM(BT177/4)</f>
        <v>2700</v>
      </c>
      <c r="BU195" s="120">
        <v>2300</v>
      </c>
      <c r="BV195" s="120">
        <v>3000</v>
      </c>
      <c r="BW195" s="120">
        <f>SUM(BW177/4)</f>
        <v>3000</v>
      </c>
      <c r="BX195" s="120">
        <v>300</v>
      </c>
      <c r="BY195" s="120">
        <v>200</v>
      </c>
      <c r="BZ195" s="120">
        <v>800</v>
      </c>
      <c r="CA195" s="120">
        <f>SUM(CA177/4)</f>
        <v>0</v>
      </c>
      <c r="CB195" s="120">
        <v>400</v>
      </c>
      <c r="CC195" s="120">
        <f>SUM(CC177/4)</f>
        <v>700</v>
      </c>
      <c r="CD195" s="120">
        <v>700</v>
      </c>
      <c r="CE195" s="120">
        <v>300</v>
      </c>
      <c r="CF195" s="120">
        <v>700</v>
      </c>
      <c r="CG195" s="120">
        <v>200</v>
      </c>
      <c r="CH195" s="120">
        <f>SUM(CH177/4)</f>
        <v>1000</v>
      </c>
      <c r="CI195" s="120">
        <v>300</v>
      </c>
      <c r="CJ195" s="120">
        <v>1200</v>
      </c>
      <c r="CK195" s="120">
        <f>SUM(CK177/4)</f>
        <v>0</v>
      </c>
      <c r="CL195" s="120">
        <v>500</v>
      </c>
      <c r="CM195" s="120">
        <v>400</v>
      </c>
      <c r="CN195" s="120">
        <f>SUM(CN177/4)</f>
        <v>200</v>
      </c>
      <c r="CO195" s="120">
        <v>600</v>
      </c>
      <c r="CP195" s="120">
        <v>200</v>
      </c>
      <c r="CQ195" s="120">
        <f>SUM(CQ177/4)</f>
        <v>0</v>
      </c>
      <c r="CR195" s="120">
        <f>SUM(CR177/4)</f>
        <v>0</v>
      </c>
      <c r="CS195" s="120"/>
      <c r="CT195" s="120">
        <f t="shared" ref="CT195:DY195" si="430">SUM(CT177/4)</f>
        <v>0</v>
      </c>
      <c r="CU195" s="120">
        <f t="shared" si="430"/>
        <v>0</v>
      </c>
      <c r="CV195" s="120">
        <f t="shared" si="430"/>
        <v>0</v>
      </c>
      <c r="CW195" s="120">
        <f t="shared" si="430"/>
        <v>0</v>
      </c>
      <c r="CX195" s="120">
        <f t="shared" si="430"/>
        <v>0</v>
      </c>
      <c r="CY195" s="120">
        <f t="shared" si="430"/>
        <v>0</v>
      </c>
      <c r="CZ195" s="120">
        <f t="shared" si="430"/>
        <v>0</v>
      </c>
      <c r="DA195" s="120">
        <f t="shared" si="430"/>
        <v>0</v>
      </c>
      <c r="DB195" s="120">
        <f t="shared" si="430"/>
        <v>0</v>
      </c>
      <c r="DC195" s="120">
        <f t="shared" si="430"/>
        <v>0</v>
      </c>
      <c r="DD195" s="120">
        <f t="shared" si="430"/>
        <v>0</v>
      </c>
      <c r="DE195" s="120">
        <f t="shared" si="430"/>
        <v>0</v>
      </c>
      <c r="DF195" s="120">
        <f t="shared" si="430"/>
        <v>0</v>
      </c>
      <c r="DG195" s="120">
        <f t="shared" si="430"/>
        <v>0</v>
      </c>
      <c r="DH195" s="120">
        <f t="shared" si="430"/>
        <v>0</v>
      </c>
      <c r="DI195" s="120">
        <f t="shared" si="430"/>
        <v>0</v>
      </c>
      <c r="DJ195" s="120">
        <f t="shared" si="430"/>
        <v>0</v>
      </c>
      <c r="DK195" s="120">
        <f t="shared" si="430"/>
        <v>0</v>
      </c>
      <c r="DL195" s="120">
        <f t="shared" si="430"/>
        <v>0</v>
      </c>
      <c r="DM195" s="120">
        <f t="shared" si="430"/>
        <v>0</v>
      </c>
      <c r="DN195" s="120">
        <f t="shared" si="430"/>
        <v>0</v>
      </c>
      <c r="DO195" s="120">
        <f t="shared" si="430"/>
        <v>0</v>
      </c>
      <c r="DP195" s="120">
        <f t="shared" si="430"/>
        <v>0</v>
      </c>
      <c r="DQ195" s="120">
        <f t="shared" si="430"/>
        <v>0</v>
      </c>
      <c r="DR195" s="120">
        <f t="shared" si="430"/>
        <v>0</v>
      </c>
      <c r="DS195" s="120">
        <f t="shared" si="430"/>
        <v>0</v>
      </c>
      <c r="DT195" s="120">
        <f t="shared" si="430"/>
        <v>0</v>
      </c>
      <c r="DU195" s="120">
        <f t="shared" si="430"/>
        <v>0</v>
      </c>
      <c r="DV195" s="120">
        <f t="shared" si="430"/>
        <v>0</v>
      </c>
      <c r="DW195" s="120">
        <f t="shared" si="430"/>
        <v>0</v>
      </c>
      <c r="DX195" s="120">
        <f t="shared" si="430"/>
        <v>0</v>
      </c>
      <c r="DY195" s="120">
        <f t="shared" si="430"/>
        <v>0</v>
      </c>
      <c r="DZ195" s="120">
        <f t="shared" ref="DZ195:FH195" si="431">SUM(DZ177/4)</f>
        <v>0</v>
      </c>
      <c r="EA195" s="120">
        <f t="shared" si="431"/>
        <v>0</v>
      </c>
      <c r="EB195" s="120">
        <f t="shared" si="431"/>
        <v>0</v>
      </c>
      <c r="EC195" s="120">
        <f t="shared" si="431"/>
        <v>0</v>
      </c>
      <c r="ED195" s="120">
        <f t="shared" si="431"/>
        <v>0</v>
      </c>
      <c r="EE195" s="120">
        <f t="shared" si="431"/>
        <v>0</v>
      </c>
      <c r="EF195" s="120">
        <f t="shared" si="431"/>
        <v>0</v>
      </c>
      <c r="EG195" s="120">
        <f t="shared" si="431"/>
        <v>0</v>
      </c>
      <c r="EH195" s="120">
        <f t="shared" si="431"/>
        <v>0</v>
      </c>
      <c r="EI195" s="120">
        <f t="shared" si="431"/>
        <v>0</v>
      </c>
      <c r="EJ195" s="120">
        <f t="shared" si="431"/>
        <v>0</v>
      </c>
      <c r="EK195" s="120">
        <f t="shared" si="431"/>
        <v>0</v>
      </c>
      <c r="EL195" s="120">
        <f t="shared" si="431"/>
        <v>0</v>
      </c>
      <c r="EM195" s="120">
        <f t="shared" si="431"/>
        <v>0</v>
      </c>
      <c r="EN195" s="120">
        <f t="shared" si="431"/>
        <v>0</v>
      </c>
      <c r="EO195" s="120">
        <f t="shared" si="431"/>
        <v>0</v>
      </c>
      <c r="EP195" s="120">
        <f t="shared" si="431"/>
        <v>0</v>
      </c>
      <c r="EQ195" s="120">
        <f t="shared" si="431"/>
        <v>0</v>
      </c>
      <c r="ER195" s="120">
        <f t="shared" si="431"/>
        <v>0</v>
      </c>
      <c r="ES195" s="120">
        <f t="shared" si="431"/>
        <v>0</v>
      </c>
      <c r="ET195" s="120">
        <f t="shared" si="431"/>
        <v>0</v>
      </c>
      <c r="EU195" s="120">
        <f t="shared" si="431"/>
        <v>0</v>
      </c>
      <c r="EV195" s="120">
        <f t="shared" si="431"/>
        <v>0</v>
      </c>
      <c r="EW195" s="120">
        <f t="shared" si="431"/>
        <v>0</v>
      </c>
      <c r="EX195" s="120">
        <f t="shared" si="431"/>
        <v>0</v>
      </c>
      <c r="EY195" s="120">
        <f t="shared" si="431"/>
        <v>0</v>
      </c>
      <c r="EZ195" s="120">
        <f t="shared" si="431"/>
        <v>0</v>
      </c>
      <c r="FA195" s="120">
        <f t="shared" si="431"/>
        <v>0</v>
      </c>
      <c r="FB195" s="120">
        <f t="shared" si="431"/>
        <v>0</v>
      </c>
      <c r="FC195" s="120">
        <f t="shared" si="431"/>
        <v>0</v>
      </c>
      <c r="FD195" s="120">
        <f t="shared" si="431"/>
        <v>0</v>
      </c>
      <c r="FE195" s="120">
        <f t="shared" si="431"/>
        <v>0</v>
      </c>
      <c r="FF195" s="120">
        <f t="shared" si="431"/>
        <v>0</v>
      </c>
      <c r="FG195" s="120">
        <f t="shared" si="431"/>
        <v>0</v>
      </c>
      <c r="FH195" s="120">
        <f t="shared" si="431"/>
        <v>0</v>
      </c>
    </row>
    <row r="196" spans="1:164" x14ac:dyDescent="0.85">
      <c r="D196" s="347"/>
      <c r="E196" s="348"/>
      <c r="F196" s="349"/>
      <c r="G196" s="182" t="s">
        <v>3</v>
      </c>
      <c r="H196" s="182">
        <f>SUM(H192:H195)</f>
        <v>387000</v>
      </c>
      <c r="I196" s="182">
        <f t="shared" ref="I196:BS196" si="432">SUM(I192:I195)</f>
        <v>0</v>
      </c>
      <c r="J196" s="182">
        <f t="shared" si="432"/>
        <v>56000</v>
      </c>
      <c r="K196" s="182">
        <f t="shared" si="432"/>
        <v>500</v>
      </c>
      <c r="L196" s="182">
        <f t="shared" si="432"/>
        <v>5100</v>
      </c>
      <c r="M196" s="182">
        <f t="shared" si="432"/>
        <v>4700</v>
      </c>
      <c r="N196" s="182">
        <f t="shared" si="432"/>
        <v>5700</v>
      </c>
      <c r="O196" s="182">
        <f t="shared" si="432"/>
        <v>2700</v>
      </c>
      <c r="P196" s="182">
        <f t="shared" si="432"/>
        <v>16200</v>
      </c>
      <c r="Q196" s="182">
        <f t="shared" si="432"/>
        <v>500</v>
      </c>
      <c r="R196" s="182">
        <f t="shared" si="432"/>
        <v>2100</v>
      </c>
      <c r="S196" s="182">
        <f t="shared" si="432"/>
        <v>0</v>
      </c>
      <c r="T196" s="182">
        <f t="shared" si="432"/>
        <v>2200</v>
      </c>
      <c r="U196" s="182">
        <f t="shared" si="432"/>
        <v>5100</v>
      </c>
      <c r="V196" s="182">
        <f t="shared" si="432"/>
        <v>57700</v>
      </c>
      <c r="W196" s="182">
        <f t="shared" si="432"/>
        <v>500</v>
      </c>
      <c r="X196" s="182">
        <f t="shared" si="432"/>
        <v>6700</v>
      </c>
      <c r="Y196" s="182">
        <f t="shared" si="432"/>
        <v>2700</v>
      </c>
      <c r="Z196" s="182">
        <f t="shared" si="432"/>
        <v>5800</v>
      </c>
      <c r="AA196" s="182">
        <f t="shared" si="432"/>
        <v>7300</v>
      </c>
      <c r="AB196" s="182">
        <f t="shared" si="432"/>
        <v>2400</v>
      </c>
      <c r="AC196" s="182">
        <f t="shared" si="432"/>
        <v>0</v>
      </c>
      <c r="AD196" s="182">
        <f t="shared" si="432"/>
        <v>1800</v>
      </c>
      <c r="AE196" s="182">
        <f t="shared" si="432"/>
        <v>27300</v>
      </c>
      <c r="AF196" s="182">
        <f t="shared" si="432"/>
        <v>6300</v>
      </c>
      <c r="AG196" s="182">
        <f t="shared" si="432"/>
        <v>1900</v>
      </c>
      <c r="AH196" s="182">
        <f t="shared" si="432"/>
        <v>1800</v>
      </c>
      <c r="AI196" s="182">
        <f t="shared" si="432"/>
        <v>1000</v>
      </c>
      <c r="AJ196" s="182">
        <f t="shared" si="432"/>
        <v>1300</v>
      </c>
      <c r="AK196" s="182">
        <f t="shared" si="432"/>
        <v>2300</v>
      </c>
      <c r="AL196" s="182">
        <f t="shared" si="432"/>
        <v>0</v>
      </c>
      <c r="AM196" s="182">
        <f t="shared" si="432"/>
        <v>1200</v>
      </c>
      <c r="AN196" s="182">
        <f t="shared" si="432"/>
        <v>4700</v>
      </c>
      <c r="AO196" s="182">
        <f t="shared" si="432"/>
        <v>2700</v>
      </c>
      <c r="AP196" s="182">
        <f t="shared" si="432"/>
        <v>500</v>
      </c>
      <c r="AQ196" s="182">
        <f t="shared" si="432"/>
        <v>1000</v>
      </c>
      <c r="AR196" s="182">
        <f t="shared" si="432"/>
        <v>1400</v>
      </c>
      <c r="AS196" s="182">
        <f t="shared" si="432"/>
        <v>2600</v>
      </c>
      <c r="AT196" s="182">
        <f t="shared" si="432"/>
        <v>1800</v>
      </c>
      <c r="AU196" s="182">
        <f t="shared" si="432"/>
        <v>2600</v>
      </c>
      <c r="AV196" s="182">
        <f t="shared" si="432"/>
        <v>800</v>
      </c>
      <c r="AW196" s="182">
        <f t="shared" si="432"/>
        <v>900</v>
      </c>
      <c r="AX196" s="182">
        <f t="shared" si="432"/>
        <v>2900</v>
      </c>
      <c r="AY196" s="182">
        <f t="shared" si="432"/>
        <v>0</v>
      </c>
      <c r="AZ196" s="182">
        <f t="shared" si="432"/>
        <v>2900</v>
      </c>
      <c r="BA196" s="182">
        <f t="shared" si="432"/>
        <v>19300</v>
      </c>
      <c r="BB196" s="182">
        <f t="shared" si="432"/>
        <v>1900</v>
      </c>
      <c r="BC196" s="182">
        <f t="shared" si="432"/>
        <v>800</v>
      </c>
      <c r="BD196" s="182">
        <f t="shared" si="432"/>
        <v>900</v>
      </c>
      <c r="BE196" s="182">
        <f t="shared" si="432"/>
        <v>500</v>
      </c>
      <c r="BF196" s="182">
        <f t="shared" si="432"/>
        <v>5900</v>
      </c>
      <c r="BG196" s="182">
        <f t="shared" si="432"/>
        <v>2900</v>
      </c>
      <c r="BH196" s="182">
        <f t="shared" si="432"/>
        <v>0</v>
      </c>
      <c r="BI196" s="182">
        <f t="shared" si="432"/>
        <v>500</v>
      </c>
      <c r="BJ196" s="182">
        <f t="shared" si="432"/>
        <v>2100</v>
      </c>
      <c r="BK196" s="182">
        <f t="shared" si="432"/>
        <v>2600</v>
      </c>
      <c r="BL196" s="182">
        <f t="shared" si="432"/>
        <v>900</v>
      </c>
      <c r="BM196" s="182">
        <f t="shared" si="432"/>
        <v>2000</v>
      </c>
      <c r="BN196" s="182">
        <f t="shared" si="432"/>
        <v>3000</v>
      </c>
      <c r="BO196" s="182">
        <f t="shared" si="432"/>
        <v>1500</v>
      </c>
      <c r="BP196" s="182">
        <f t="shared" si="432"/>
        <v>500</v>
      </c>
      <c r="BQ196" s="182">
        <f t="shared" si="432"/>
        <v>500</v>
      </c>
      <c r="BR196" s="182">
        <f t="shared" si="432"/>
        <v>0</v>
      </c>
      <c r="BS196" s="182">
        <f t="shared" si="432"/>
        <v>12100</v>
      </c>
      <c r="BT196" s="182">
        <f t="shared" ref="BT196:EF196" si="433">SUM(BT192:BT195)</f>
        <v>10800</v>
      </c>
      <c r="BU196" s="182">
        <f t="shared" si="433"/>
        <v>9000</v>
      </c>
      <c r="BV196" s="182">
        <f t="shared" si="433"/>
        <v>11800</v>
      </c>
      <c r="BW196" s="182">
        <f t="shared" si="433"/>
        <v>12000</v>
      </c>
      <c r="BX196" s="182">
        <f t="shared" si="433"/>
        <v>1100</v>
      </c>
      <c r="BY196" s="182">
        <f t="shared" si="433"/>
        <v>500</v>
      </c>
      <c r="BZ196" s="182">
        <f t="shared" si="433"/>
        <v>2900</v>
      </c>
      <c r="CA196" s="182">
        <f t="shared" si="433"/>
        <v>0</v>
      </c>
      <c r="CB196" s="182">
        <f t="shared" si="433"/>
        <v>1500</v>
      </c>
      <c r="CC196" s="182">
        <f t="shared" si="433"/>
        <v>2800</v>
      </c>
      <c r="CD196" s="182">
        <f t="shared" si="433"/>
        <v>2600</v>
      </c>
      <c r="CE196" s="182">
        <f t="shared" si="433"/>
        <v>1000</v>
      </c>
      <c r="CF196" s="182">
        <f t="shared" si="433"/>
        <v>2700</v>
      </c>
      <c r="CG196" s="182">
        <f t="shared" si="433"/>
        <v>500</v>
      </c>
      <c r="CH196" s="182">
        <f t="shared" si="433"/>
        <v>4000</v>
      </c>
      <c r="CI196" s="182">
        <f t="shared" si="433"/>
        <v>1000</v>
      </c>
      <c r="CJ196" s="182">
        <f t="shared" si="433"/>
        <v>4600</v>
      </c>
      <c r="CK196" s="182">
        <f t="shared" si="433"/>
        <v>0</v>
      </c>
      <c r="CL196" s="182">
        <f t="shared" si="433"/>
        <v>1700</v>
      </c>
      <c r="CM196" s="182">
        <f t="shared" si="433"/>
        <v>1400</v>
      </c>
      <c r="CN196" s="182">
        <f t="shared" si="433"/>
        <v>800</v>
      </c>
      <c r="CO196" s="182">
        <f t="shared" si="433"/>
        <v>2300</v>
      </c>
      <c r="CP196" s="182">
        <f t="shared" si="433"/>
        <v>500</v>
      </c>
      <c r="CQ196" s="182">
        <f t="shared" si="433"/>
        <v>0</v>
      </c>
      <c r="CR196" s="182">
        <f t="shared" si="433"/>
        <v>0</v>
      </c>
      <c r="CS196" s="182"/>
      <c r="CT196" s="182">
        <f t="shared" si="433"/>
        <v>0</v>
      </c>
      <c r="CU196" s="182">
        <f t="shared" si="433"/>
        <v>0</v>
      </c>
      <c r="CV196" s="182">
        <f t="shared" si="433"/>
        <v>0</v>
      </c>
      <c r="CW196" s="182">
        <f t="shared" si="433"/>
        <v>0</v>
      </c>
      <c r="CX196" s="182">
        <f t="shared" si="433"/>
        <v>0</v>
      </c>
      <c r="CY196" s="182">
        <f t="shared" si="433"/>
        <v>0</v>
      </c>
      <c r="CZ196" s="182">
        <f t="shared" si="433"/>
        <v>0</v>
      </c>
      <c r="DA196" s="182">
        <f t="shared" si="433"/>
        <v>0</v>
      </c>
      <c r="DB196" s="182">
        <f t="shared" si="433"/>
        <v>0</v>
      </c>
      <c r="DC196" s="182">
        <f t="shared" si="433"/>
        <v>0</v>
      </c>
      <c r="DD196" s="182">
        <f t="shared" si="433"/>
        <v>0</v>
      </c>
      <c r="DE196" s="182">
        <f t="shared" si="433"/>
        <v>0</v>
      </c>
      <c r="DF196" s="182">
        <f t="shared" si="433"/>
        <v>0</v>
      </c>
      <c r="DG196" s="182">
        <f t="shared" si="433"/>
        <v>0</v>
      </c>
      <c r="DH196" s="182">
        <f t="shared" si="433"/>
        <v>0</v>
      </c>
      <c r="DI196" s="182">
        <f t="shared" si="433"/>
        <v>0</v>
      </c>
      <c r="DJ196" s="182">
        <f t="shared" si="433"/>
        <v>0</v>
      </c>
      <c r="DK196" s="182">
        <f t="shared" si="433"/>
        <v>0</v>
      </c>
      <c r="DL196" s="182">
        <f t="shared" si="433"/>
        <v>0</v>
      </c>
      <c r="DM196" s="182">
        <f t="shared" si="433"/>
        <v>0</v>
      </c>
      <c r="DN196" s="182">
        <f t="shared" si="433"/>
        <v>0</v>
      </c>
      <c r="DO196" s="182">
        <f t="shared" si="433"/>
        <v>0</v>
      </c>
      <c r="DP196" s="182">
        <f t="shared" si="433"/>
        <v>0</v>
      </c>
      <c r="DQ196" s="182">
        <f t="shared" si="433"/>
        <v>0</v>
      </c>
      <c r="DR196" s="182">
        <f t="shared" si="433"/>
        <v>0</v>
      </c>
      <c r="DS196" s="182">
        <f t="shared" si="433"/>
        <v>0</v>
      </c>
      <c r="DT196" s="182">
        <f t="shared" si="433"/>
        <v>0</v>
      </c>
      <c r="DU196" s="182">
        <f t="shared" si="433"/>
        <v>0</v>
      </c>
      <c r="DV196" s="182">
        <f t="shared" si="433"/>
        <v>0</v>
      </c>
      <c r="DW196" s="182">
        <f t="shared" si="433"/>
        <v>0</v>
      </c>
      <c r="DX196" s="182">
        <f t="shared" si="433"/>
        <v>0</v>
      </c>
      <c r="DY196" s="182">
        <f t="shared" si="433"/>
        <v>0</v>
      </c>
      <c r="DZ196" s="182">
        <f t="shared" si="433"/>
        <v>0</v>
      </c>
      <c r="EA196" s="182">
        <f t="shared" si="433"/>
        <v>0</v>
      </c>
      <c r="EB196" s="182">
        <f t="shared" si="433"/>
        <v>0</v>
      </c>
      <c r="EC196" s="182">
        <f t="shared" si="433"/>
        <v>0</v>
      </c>
      <c r="ED196" s="182">
        <f t="shared" si="433"/>
        <v>0</v>
      </c>
      <c r="EE196" s="182">
        <f t="shared" si="433"/>
        <v>0</v>
      </c>
      <c r="EF196" s="182">
        <f t="shared" si="433"/>
        <v>0</v>
      </c>
      <c r="EG196" s="182">
        <f t="shared" ref="EG196:FH196" si="434">SUM(EG192:EG195)</f>
        <v>0</v>
      </c>
      <c r="EH196" s="182">
        <f t="shared" si="434"/>
        <v>0</v>
      </c>
      <c r="EI196" s="182">
        <f t="shared" si="434"/>
        <v>0</v>
      </c>
      <c r="EJ196" s="182">
        <f t="shared" si="434"/>
        <v>0</v>
      </c>
      <c r="EK196" s="182">
        <f t="shared" si="434"/>
        <v>0</v>
      </c>
      <c r="EL196" s="182">
        <f t="shared" si="434"/>
        <v>0</v>
      </c>
      <c r="EM196" s="182">
        <f t="shared" si="434"/>
        <v>0</v>
      </c>
      <c r="EN196" s="182">
        <f t="shared" si="434"/>
        <v>0</v>
      </c>
      <c r="EO196" s="182">
        <f t="shared" si="434"/>
        <v>0</v>
      </c>
      <c r="EP196" s="182">
        <f t="shared" si="434"/>
        <v>0</v>
      </c>
      <c r="EQ196" s="182">
        <f t="shared" si="434"/>
        <v>0</v>
      </c>
      <c r="ER196" s="182">
        <f t="shared" si="434"/>
        <v>0</v>
      </c>
      <c r="ES196" s="182">
        <f t="shared" si="434"/>
        <v>0</v>
      </c>
      <c r="ET196" s="182">
        <f t="shared" si="434"/>
        <v>0</v>
      </c>
      <c r="EU196" s="182">
        <f t="shared" si="434"/>
        <v>0</v>
      </c>
      <c r="EV196" s="182">
        <f t="shared" si="434"/>
        <v>0</v>
      </c>
      <c r="EW196" s="182">
        <f t="shared" si="434"/>
        <v>0</v>
      </c>
      <c r="EX196" s="182">
        <f t="shared" si="434"/>
        <v>0</v>
      </c>
      <c r="EY196" s="182">
        <f t="shared" si="434"/>
        <v>0</v>
      </c>
      <c r="EZ196" s="182">
        <f t="shared" si="434"/>
        <v>0</v>
      </c>
      <c r="FA196" s="182">
        <f t="shared" si="434"/>
        <v>0</v>
      </c>
      <c r="FB196" s="182">
        <f t="shared" si="434"/>
        <v>0</v>
      </c>
      <c r="FC196" s="182">
        <f t="shared" si="434"/>
        <v>0</v>
      </c>
      <c r="FD196" s="182">
        <f t="shared" si="434"/>
        <v>0</v>
      </c>
      <c r="FE196" s="182">
        <f t="shared" si="434"/>
        <v>0</v>
      </c>
      <c r="FF196" s="182">
        <f t="shared" si="434"/>
        <v>0</v>
      </c>
      <c r="FG196" s="182">
        <f t="shared" si="434"/>
        <v>0</v>
      </c>
      <c r="FH196" s="182">
        <f t="shared" si="434"/>
        <v>0</v>
      </c>
    </row>
    <row r="197" spans="1:164" x14ac:dyDescent="0.85">
      <c r="D197" s="315" t="s">
        <v>290</v>
      </c>
      <c r="E197" s="316"/>
      <c r="F197" s="317"/>
      <c r="G197" s="174" t="s">
        <v>211</v>
      </c>
      <c r="H197" s="113">
        <f>SUM(I197:DA197)</f>
        <v>1316000</v>
      </c>
      <c r="I197" s="120">
        <f t="shared" ref="I197:AN197" si="435">SUM(I179+I180+I181+I182+I183/2)</f>
        <v>0</v>
      </c>
      <c r="J197" s="120">
        <f t="shared" si="435"/>
        <v>0</v>
      </c>
      <c r="K197" s="120">
        <f t="shared" si="435"/>
        <v>0</v>
      </c>
      <c r="L197" s="120">
        <f t="shared" si="435"/>
        <v>0</v>
      </c>
      <c r="M197" s="120">
        <f t="shared" si="435"/>
        <v>0</v>
      </c>
      <c r="N197" s="120">
        <f t="shared" si="435"/>
        <v>0</v>
      </c>
      <c r="O197" s="120">
        <f t="shared" si="435"/>
        <v>0</v>
      </c>
      <c r="P197" s="120">
        <f t="shared" si="435"/>
        <v>0</v>
      </c>
      <c r="Q197" s="120">
        <f t="shared" si="435"/>
        <v>0</v>
      </c>
      <c r="R197" s="120">
        <f t="shared" si="435"/>
        <v>0</v>
      </c>
      <c r="S197" s="120">
        <f t="shared" si="435"/>
        <v>0</v>
      </c>
      <c r="T197" s="120">
        <f t="shared" si="435"/>
        <v>0</v>
      </c>
      <c r="U197" s="120">
        <f t="shared" si="435"/>
        <v>0</v>
      </c>
      <c r="V197" s="120">
        <f t="shared" si="435"/>
        <v>0</v>
      </c>
      <c r="W197" s="120">
        <f t="shared" si="435"/>
        <v>0</v>
      </c>
      <c r="X197" s="120">
        <f t="shared" si="435"/>
        <v>0</v>
      </c>
      <c r="Y197" s="120">
        <f t="shared" si="435"/>
        <v>0</v>
      </c>
      <c r="Z197" s="120">
        <f t="shared" si="435"/>
        <v>0</v>
      </c>
      <c r="AA197" s="120">
        <f t="shared" si="435"/>
        <v>0</v>
      </c>
      <c r="AB197" s="120">
        <f t="shared" si="435"/>
        <v>0</v>
      </c>
      <c r="AC197" s="120">
        <f t="shared" si="435"/>
        <v>0</v>
      </c>
      <c r="AD197" s="120">
        <f t="shared" si="435"/>
        <v>0</v>
      </c>
      <c r="AE197" s="120">
        <f t="shared" si="435"/>
        <v>0</v>
      </c>
      <c r="AF197" s="120">
        <f t="shared" si="435"/>
        <v>0</v>
      </c>
      <c r="AG197" s="120">
        <f t="shared" si="435"/>
        <v>0</v>
      </c>
      <c r="AH197" s="120">
        <f t="shared" si="435"/>
        <v>0</v>
      </c>
      <c r="AI197" s="120">
        <f t="shared" si="435"/>
        <v>0</v>
      </c>
      <c r="AJ197" s="120">
        <f t="shared" si="435"/>
        <v>0</v>
      </c>
      <c r="AK197" s="120">
        <f t="shared" si="435"/>
        <v>0</v>
      </c>
      <c r="AL197" s="120">
        <f t="shared" si="435"/>
        <v>0</v>
      </c>
      <c r="AM197" s="120">
        <f t="shared" si="435"/>
        <v>0</v>
      </c>
      <c r="AN197" s="120">
        <f t="shared" si="435"/>
        <v>0</v>
      </c>
      <c r="AO197" s="120">
        <f t="shared" ref="AO197:BT197" si="436">SUM(AO179+AO180+AO181+AO182+AO183/2)</f>
        <v>0</v>
      </c>
      <c r="AP197" s="120">
        <f t="shared" si="436"/>
        <v>0</v>
      </c>
      <c r="AQ197" s="120">
        <f t="shared" si="436"/>
        <v>0</v>
      </c>
      <c r="AR197" s="120">
        <f t="shared" si="436"/>
        <v>0</v>
      </c>
      <c r="AS197" s="120">
        <f t="shared" si="436"/>
        <v>0</v>
      </c>
      <c r="AT197" s="120">
        <f t="shared" si="436"/>
        <v>0</v>
      </c>
      <c r="AU197" s="120">
        <f t="shared" si="436"/>
        <v>0</v>
      </c>
      <c r="AV197" s="120">
        <f t="shared" si="436"/>
        <v>0</v>
      </c>
      <c r="AW197" s="120">
        <f t="shared" si="436"/>
        <v>0</v>
      </c>
      <c r="AX197" s="120">
        <f t="shared" si="436"/>
        <v>0</v>
      </c>
      <c r="AY197" s="120">
        <f t="shared" si="436"/>
        <v>0</v>
      </c>
      <c r="AZ197" s="120">
        <f t="shared" si="436"/>
        <v>0</v>
      </c>
      <c r="BA197" s="120">
        <f t="shared" si="436"/>
        <v>0</v>
      </c>
      <c r="BB197" s="120">
        <f t="shared" si="436"/>
        <v>0</v>
      </c>
      <c r="BC197" s="120">
        <f t="shared" si="436"/>
        <v>0</v>
      </c>
      <c r="BD197" s="120">
        <f t="shared" si="436"/>
        <v>0</v>
      </c>
      <c r="BE197" s="120">
        <f t="shared" si="436"/>
        <v>0</v>
      </c>
      <c r="BF197" s="120">
        <f t="shared" si="436"/>
        <v>0</v>
      </c>
      <c r="BG197" s="120">
        <f t="shared" si="436"/>
        <v>0</v>
      </c>
      <c r="BH197" s="120">
        <f t="shared" si="436"/>
        <v>0</v>
      </c>
      <c r="BI197" s="120">
        <f t="shared" si="436"/>
        <v>0</v>
      </c>
      <c r="BJ197" s="120">
        <f t="shared" si="436"/>
        <v>0</v>
      </c>
      <c r="BK197" s="120">
        <f t="shared" si="436"/>
        <v>0</v>
      </c>
      <c r="BL197" s="120">
        <f t="shared" si="436"/>
        <v>0</v>
      </c>
      <c r="BM197" s="120">
        <f t="shared" si="436"/>
        <v>0</v>
      </c>
      <c r="BN197" s="120">
        <f t="shared" si="436"/>
        <v>0</v>
      </c>
      <c r="BO197" s="120">
        <f t="shared" si="436"/>
        <v>0</v>
      </c>
      <c r="BP197" s="120">
        <f t="shared" si="436"/>
        <v>0</v>
      </c>
      <c r="BQ197" s="120">
        <f t="shared" si="436"/>
        <v>0</v>
      </c>
      <c r="BR197" s="120">
        <f t="shared" si="436"/>
        <v>0</v>
      </c>
      <c r="BS197" s="120">
        <f t="shared" si="436"/>
        <v>0</v>
      </c>
      <c r="BT197" s="120">
        <f t="shared" si="436"/>
        <v>0</v>
      </c>
      <c r="BU197" s="120">
        <f t="shared" ref="BU197:CP197" si="437">SUM(BU179+BU180+BU181+BU182+BU183/2)</f>
        <v>0</v>
      </c>
      <c r="BV197" s="120">
        <f t="shared" si="437"/>
        <v>0</v>
      </c>
      <c r="BW197" s="120">
        <f t="shared" si="437"/>
        <v>0</v>
      </c>
      <c r="BX197" s="120">
        <f t="shared" si="437"/>
        <v>0</v>
      </c>
      <c r="BY197" s="120">
        <f t="shared" si="437"/>
        <v>0</v>
      </c>
      <c r="BZ197" s="120">
        <f t="shared" si="437"/>
        <v>0</v>
      </c>
      <c r="CA197" s="120">
        <f t="shared" si="437"/>
        <v>0</v>
      </c>
      <c r="CB197" s="120">
        <f t="shared" si="437"/>
        <v>0</v>
      </c>
      <c r="CC197" s="120">
        <f t="shared" si="437"/>
        <v>0</v>
      </c>
      <c r="CD197" s="120">
        <f t="shared" si="437"/>
        <v>0</v>
      </c>
      <c r="CE197" s="120">
        <f t="shared" si="437"/>
        <v>0</v>
      </c>
      <c r="CF197" s="120">
        <f t="shared" si="437"/>
        <v>0</v>
      </c>
      <c r="CG197" s="120">
        <f t="shared" si="437"/>
        <v>0</v>
      </c>
      <c r="CH197" s="120">
        <f t="shared" si="437"/>
        <v>0</v>
      </c>
      <c r="CI197" s="120">
        <f t="shared" si="437"/>
        <v>0</v>
      </c>
      <c r="CJ197" s="120">
        <f t="shared" si="437"/>
        <v>0</v>
      </c>
      <c r="CK197" s="120">
        <f t="shared" si="437"/>
        <v>0</v>
      </c>
      <c r="CL197" s="120">
        <f t="shared" si="437"/>
        <v>0</v>
      </c>
      <c r="CM197" s="120">
        <f t="shared" si="437"/>
        <v>0</v>
      </c>
      <c r="CN197" s="120">
        <f t="shared" si="437"/>
        <v>0</v>
      </c>
      <c r="CO197" s="120">
        <f t="shared" si="437"/>
        <v>0</v>
      </c>
      <c r="CP197" s="120">
        <f t="shared" si="437"/>
        <v>0</v>
      </c>
      <c r="CQ197" s="120" cm="1">
        <f t="array" ref="CQ197">SUM(CQ179:CQ183/2)</f>
        <v>1316000</v>
      </c>
      <c r="CR197" s="120">
        <f>SUM(CR190/2)</f>
        <v>0</v>
      </c>
      <c r="CS197" s="120"/>
      <c r="CT197" s="120">
        <f>SUM(CT190/2)</f>
        <v>0</v>
      </c>
      <c r="CU197" s="120">
        <v>0</v>
      </c>
      <c r="CV197" s="120">
        <f>SUM(CV190/2)</f>
        <v>0</v>
      </c>
      <c r="CW197" s="120">
        <f>SUM(CW190/2)</f>
        <v>0</v>
      </c>
      <c r="CX197" s="120">
        <f t="shared" ref="CX197:CY197" si="438">SUM(CX190/2)</f>
        <v>0</v>
      </c>
      <c r="CY197" s="120">
        <f t="shared" si="438"/>
        <v>0</v>
      </c>
      <c r="CZ197" s="120">
        <v>0</v>
      </c>
      <c r="DA197" s="120">
        <f t="shared" ref="DA197:DD197" si="439">SUM(DA190/2)</f>
        <v>0</v>
      </c>
      <c r="DB197" s="120">
        <f t="shared" si="439"/>
        <v>0</v>
      </c>
      <c r="DC197" s="120">
        <f t="shared" si="439"/>
        <v>0</v>
      </c>
      <c r="DD197" s="120">
        <f t="shared" si="439"/>
        <v>0</v>
      </c>
      <c r="DE197" s="120">
        <v>0</v>
      </c>
      <c r="DF197" s="120">
        <f t="shared" ref="DF197:DI197" si="440">SUM(DF190/2)</f>
        <v>0</v>
      </c>
      <c r="DG197" s="120">
        <f t="shared" si="440"/>
        <v>0</v>
      </c>
      <c r="DH197" s="120">
        <f t="shared" si="440"/>
        <v>0</v>
      </c>
      <c r="DI197" s="120">
        <f t="shared" si="440"/>
        <v>0</v>
      </c>
      <c r="DJ197" s="120">
        <v>0</v>
      </c>
      <c r="DK197" s="120">
        <f t="shared" ref="DK197:DN197" si="441">SUM(DK190/2)</f>
        <v>0</v>
      </c>
      <c r="DL197" s="120">
        <f t="shared" si="441"/>
        <v>0</v>
      </c>
      <c r="DM197" s="120">
        <f t="shared" si="441"/>
        <v>0</v>
      </c>
      <c r="DN197" s="120">
        <f t="shared" si="441"/>
        <v>0</v>
      </c>
      <c r="DO197" s="120">
        <v>0</v>
      </c>
      <c r="DP197" s="120">
        <f t="shared" ref="DP197:DS197" si="442">SUM(DP190/2)</f>
        <v>0</v>
      </c>
      <c r="DQ197" s="120">
        <f t="shared" si="442"/>
        <v>0</v>
      </c>
      <c r="DR197" s="120">
        <f t="shared" si="442"/>
        <v>0</v>
      </c>
      <c r="DS197" s="120">
        <f t="shared" si="442"/>
        <v>0</v>
      </c>
      <c r="DT197" s="120">
        <v>0</v>
      </c>
      <c r="DU197" s="120">
        <f t="shared" ref="DU197:DX197" si="443">SUM(DU190/2)</f>
        <v>0</v>
      </c>
      <c r="DV197" s="120">
        <f t="shared" si="443"/>
        <v>0</v>
      </c>
      <c r="DW197" s="120">
        <f t="shared" si="443"/>
        <v>0</v>
      </c>
      <c r="DX197" s="120">
        <f t="shared" si="443"/>
        <v>0</v>
      </c>
      <c r="DY197" s="120">
        <v>0</v>
      </c>
      <c r="DZ197" s="120">
        <f t="shared" ref="DZ197:EC197" si="444">SUM(DZ190/2)</f>
        <v>0</v>
      </c>
      <c r="EA197" s="120">
        <f t="shared" si="444"/>
        <v>0</v>
      </c>
      <c r="EB197" s="120">
        <f t="shared" si="444"/>
        <v>0</v>
      </c>
      <c r="EC197" s="120">
        <f t="shared" si="444"/>
        <v>0</v>
      </c>
      <c r="ED197" s="120">
        <v>0</v>
      </c>
      <c r="EE197" s="120">
        <f t="shared" ref="EE197:EH197" si="445">SUM(EE190/2)</f>
        <v>0</v>
      </c>
      <c r="EF197" s="120">
        <f t="shared" si="445"/>
        <v>0</v>
      </c>
      <c r="EG197" s="120">
        <f t="shared" si="445"/>
        <v>0</v>
      </c>
      <c r="EH197" s="120">
        <f t="shared" si="445"/>
        <v>0</v>
      </c>
      <c r="EI197" s="120">
        <v>0</v>
      </c>
      <c r="EJ197" s="120">
        <f t="shared" ref="EJ197:EM197" si="446">SUM(EJ190/2)</f>
        <v>0</v>
      </c>
      <c r="EK197" s="120">
        <f t="shared" si="446"/>
        <v>0</v>
      </c>
      <c r="EL197" s="120">
        <f t="shared" si="446"/>
        <v>0</v>
      </c>
      <c r="EM197" s="120">
        <f t="shared" si="446"/>
        <v>0</v>
      </c>
      <c r="EN197" s="120">
        <v>0</v>
      </c>
      <c r="EO197" s="120">
        <f t="shared" ref="EO197:ER197" si="447">SUM(EO190/2)</f>
        <v>0</v>
      </c>
      <c r="EP197" s="120">
        <f t="shared" si="447"/>
        <v>0</v>
      </c>
      <c r="EQ197" s="120">
        <f t="shared" si="447"/>
        <v>0</v>
      </c>
      <c r="ER197" s="120">
        <f t="shared" si="447"/>
        <v>0</v>
      </c>
      <c r="ES197" s="120">
        <v>0</v>
      </c>
      <c r="ET197" s="120">
        <f t="shared" ref="ET197:EW197" si="448">SUM(ET190/2)</f>
        <v>0</v>
      </c>
      <c r="EU197" s="120">
        <f t="shared" si="448"/>
        <v>0</v>
      </c>
      <c r="EV197" s="120">
        <f t="shared" si="448"/>
        <v>0</v>
      </c>
      <c r="EW197" s="120">
        <f t="shared" si="448"/>
        <v>0</v>
      </c>
      <c r="EX197" s="120">
        <v>0</v>
      </c>
      <c r="EY197" s="120">
        <f t="shared" ref="EY197:FB197" si="449">SUM(EY190/2)</f>
        <v>0</v>
      </c>
      <c r="EZ197" s="120">
        <f t="shared" si="449"/>
        <v>0</v>
      </c>
      <c r="FA197" s="120">
        <f t="shared" si="449"/>
        <v>0</v>
      </c>
      <c r="FB197" s="120">
        <f t="shared" si="449"/>
        <v>0</v>
      </c>
      <c r="FC197" s="120">
        <v>0</v>
      </c>
      <c r="FD197" s="120">
        <f t="shared" ref="FD197:FG197" si="450">SUM(FD190/2)</f>
        <v>0</v>
      </c>
      <c r="FE197" s="120">
        <f t="shared" si="450"/>
        <v>0</v>
      </c>
      <c r="FF197" s="120">
        <f t="shared" si="450"/>
        <v>0</v>
      </c>
      <c r="FG197" s="120">
        <f t="shared" si="450"/>
        <v>0</v>
      </c>
      <c r="FH197" s="120">
        <v>0</v>
      </c>
    </row>
    <row r="198" spans="1:164" x14ac:dyDescent="0.85">
      <c r="D198" s="318"/>
      <c r="E198" s="319"/>
      <c r="F198" s="320"/>
      <c r="G198" s="180" t="s">
        <v>213</v>
      </c>
      <c r="H198" s="113">
        <f>SUM(I198:DA198)</f>
        <v>1316000</v>
      </c>
      <c r="I198" s="120">
        <f t="shared" ref="I198:AN198" si="451">SUM(I179+I180+I181+I182+I183/2)</f>
        <v>0</v>
      </c>
      <c r="J198" s="120">
        <f t="shared" si="451"/>
        <v>0</v>
      </c>
      <c r="K198" s="120">
        <f t="shared" si="451"/>
        <v>0</v>
      </c>
      <c r="L198" s="120">
        <f t="shared" si="451"/>
        <v>0</v>
      </c>
      <c r="M198" s="120">
        <f t="shared" si="451"/>
        <v>0</v>
      </c>
      <c r="N198" s="120">
        <f t="shared" si="451"/>
        <v>0</v>
      </c>
      <c r="O198" s="120">
        <f t="shared" si="451"/>
        <v>0</v>
      </c>
      <c r="P198" s="120">
        <f t="shared" si="451"/>
        <v>0</v>
      </c>
      <c r="Q198" s="120">
        <f t="shared" si="451"/>
        <v>0</v>
      </c>
      <c r="R198" s="120">
        <f t="shared" si="451"/>
        <v>0</v>
      </c>
      <c r="S198" s="120">
        <f t="shared" si="451"/>
        <v>0</v>
      </c>
      <c r="T198" s="120">
        <f t="shared" si="451"/>
        <v>0</v>
      </c>
      <c r="U198" s="120">
        <f t="shared" si="451"/>
        <v>0</v>
      </c>
      <c r="V198" s="120">
        <f t="shared" si="451"/>
        <v>0</v>
      </c>
      <c r="W198" s="120">
        <f t="shared" si="451"/>
        <v>0</v>
      </c>
      <c r="X198" s="120">
        <f t="shared" si="451"/>
        <v>0</v>
      </c>
      <c r="Y198" s="120">
        <f t="shared" si="451"/>
        <v>0</v>
      </c>
      <c r="Z198" s="120">
        <f t="shared" si="451"/>
        <v>0</v>
      </c>
      <c r="AA198" s="120">
        <f t="shared" si="451"/>
        <v>0</v>
      </c>
      <c r="AB198" s="120">
        <f t="shared" si="451"/>
        <v>0</v>
      </c>
      <c r="AC198" s="120">
        <f t="shared" si="451"/>
        <v>0</v>
      </c>
      <c r="AD198" s="120">
        <f t="shared" si="451"/>
        <v>0</v>
      </c>
      <c r="AE198" s="120">
        <f t="shared" si="451"/>
        <v>0</v>
      </c>
      <c r="AF198" s="120">
        <f t="shared" si="451"/>
        <v>0</v>
      </c>
      <c r="AG198" s="120">
        <f t="shared" si="451"/>
        <v>0</v>
      </c>
      <c r="AH198" s="120">
        <f t="shared" si="451"/>
        <v>0</v>
      </c>
      <c r="AI198" s="120">
        <f t="shared" si="451"/>
        <v>0</v>
      </c>
      <c r="AJ198" s="120">
        <f t="shared" si="451"/>
        <v>0</v>
      </c>
      <c r="AK198" s="120">
        <f t="shared" si="451"/>
        <v>0</v>
      </c>
      <c r="AL198" s="120">
        <f t="shared" si="451"/>
        <v>0</v>
      </c>
      <c r="AM198" s="120">
        <f t="shared" si="451"/>
        <v>0</v>
      </c>
      <c r="AN198" s="120">
        <f t="shared" si="451"/>
        <v>0</v>
      </c>
      <c r="AO198" s="120">
        <f t="shared" ref="AO198:BT198" si="452">SUM(AO179+AO180+AO181+AO182+AO183/2)</f>
        <v>0</v>
      </c>
      <c r="AP198" s="120">
        <f t="shared" si="452"/>
        <v>0</v>
      </c>
      <c r="AQ198" s="120">
        <f t="shared" si="452"/>
        <v>0</v>
      </c>
      <c r="AR198" s="120">
        <f t="shared" si="452"/>
        <v>0</v>
      </c>
      <c r="AS198" s="120">
        <f t="shared" si="452"/>
        <v>0</v>
      </c>
      <c r="AT198" s="120">
        <f t="shared" si="452"/>
        <v>0</v>
      </c>
      <c r="AU198" s="120">
        <f t="shared" si="452"/>
        <v>0</v>
      </c>
      <c r="AV198" s="120">
        <f t="shared" si="452"/>
        <v>0</v>
      </c>
      <c r="AW198" s="120">
        <f t="shared" si="452"/>
        <v>0</v>
      </c>
      <c r="AX198" s="120">
        <f t="shared" si="452"/>
        <v>0</v>
      </c>
      <c r="AY198" s="120">
        <f t="shared" si="452"/>
        <v>0</v>
      </c>
      <c r="AZ198" s="120">
        <f t="shared" si="452"/>
        <v>0</v>
      </c>
      <c r="BA198" s="120">
        <f t="shared" si="452"/>
        <v>0</v>
      </c>
      <c r="BB198" s="120">
        <f t="shared" si="452"/>
        <v>0</v>
      </c>
      <c r="BC198" s="120">
        <f t="shared" si="452"/>
        <v>0</v>
      </c>
      <c r="BD198" s="120">
        <f t="shared" si="452"/>
        <v>0</v>
      </c>
      <c r="BE198" s="120">
        <f t="shared" si="452"/>
        <v>0</v>
      </c>
      <c r="BF198" s="120">
        <f t="shared" si="452"/>
        <v>0</v>
      </c>
      <c r="BG198" s="120">
        <f t="shared" si="452"/>
        <v>0</v>
      </c>
      <c r="BH198" s="120">
        <f t="shared" si="452"/>
        <v>0</v>
      </c>
      <c r="BI198" s="120">
        <f t="shared" si="452"/>
        <v>0</v>
      </c>
      <c r="BJ198" s="120">
        <f t="shared" si="452"/>
        <v>0</v>
      </c>
      <c r="BK198" s="120">
        <f t="shared" si="452"/>
        <v>0</v>
      </c>
      <c r="BL198" s="120">
        <f t="shared" si="452"/>
        <v>0</v>
      </c>
      <c r="BM198" s="120">
        <f t="shared" si="452"/>
        <v>0</v>
      </c>
      <c r="BN198" s="120">
        <f t="shared" si="452"/>
        <v>0</v>
      </c>
      <c r="BO198" s="120">
        <f t="shared" si="452"/>
        <v>0</v>
      </c>
      <c r="BP198" s="120">
        <f t="shared" si="452"/>
        <v>0</v>
      </c>
      <c r="BQ198" s="120">
        <f t="shared" si="452"/>
        <v>0</v>
      </c>
      <c r="BR198" s="120">
        <f t="shared" si="452"/>
        <v>0</v>
      </c>
      <c r="BS198" s="120">
        <f t="shared" si="452"/>
        <v>0</v>
      </c>
      <c r="BT198" s="120">
        <f t="shared" si="452"/>
        <v>0</v>
      </c>
      <c r="BU198" s="120">
        <f t="shared" ref="BU198:CP198" si="453">SUM(BU179+BU180+BU181+BU182+BU183/2)</f>
        <v>0</v>
      </c>
      <c r="BV198" s="120">
        <f t="shared" si="453"/>
        <v>0</v>
      </c>
      <c r="BW198" s="120">
        <f t="shared" si="453"/>
        <v>0</v>
      </c>
      <c r="BX198" s="120">
        <f t="shared" si="453"/>
        <v>0</v>
      </c>
      <c r="BY198" s="120">
        <f t="shared" si="453"/>
        <v>0</v>
      </c>
      <c r="BZ198" s="120">
        <f t="shared" si="453"/>
        <v>0</v>
      </c>
      <c r="CA198" s="120">
        <f t="shared" si="453"/>
        <v>0</v>
      </c>
      <c r="CB198" s="120">
        <f t="shared" si="453"/>
        <v>0</v>
      </c>
      <c r="CC198" s="120">
        <f t="shared" si="453"/>
        <v>0</v>
      </c>
      <c r="CD198" s="120">
        <f t="shared" si="453"/>
        <v>0</v>
      </c>
      <c r="CE198" s="120">
        <f t="shared" si="453"/>
        <v>0</v>
      </c>
      <c r="CF198" s="120">
        <f t="shared" si="453"/>
        <v>0</v>
      </c>
      <c r="CG198" s="120">
        <f t="shared" si="453"/>
        <v>0</v>
      </c>
      <c r="CH198" s="120">
        <f t="shared" si="453"/>
        <v>0</v>
      </c>
      <c r="CI198" s="120">
        <f t="shared" si="453"/>
        <v>0</v>
      </c>
      <c r="CJ198" s="120">
        <f t="shared" si="453"/>
        <v>0</v>
      </c>
      <c r="CK198" s="120">
        <f t="shared" si="453"/>
        <v>0</v>
      </c>
      <c r="CL198" s="120">
        <f t="shared" si="453"/>
        <v>0</v>
      </c>
      <c r="CM198" s="120">
        <f t="shared" si="453"/>
        <v>0</v>
      </c>
      <c r="CN198" s="120">
        <f t="shared" si="453"/>
        <v>0</v>
      </c>
      <c r="CO198" s="120">
        <f t="shared" si="453"/>
        <v>0</v>
      </c>
      <c r="CP198" s="120">
        <f t="shared" si="453"/>
        <v>0</v>
      </c>
      <c r="CQ198" s="120" cm="1">
        <f t="array" ref="CQ198">SUM(CQ179:CQ183/2)</f>
        <v>1316000</v>
      </c>
      <c r="CR198" s="120">
        <v>0</v>
      </c>
      <c r="CS198" s="120"/>
      <c r="CT198" s="120">
        <v>0</v>
      </c>
      <c r="CU198" s="120">
        <v>0</v>
      </c>
      <c r="CV198" s="120">
        <v>0</v>
      </c>
      <c r="CW198" s="120">
        <v>0</v>
      </c>
      <c r="CX198" s="120">
        <v>0</v>
      </c>
      <c r="CY198" s="120">
        <v>0</v>
      </c>
      <c r="CZ198" s="120">
        <v>0</v>
      </c>
      <c r="DA198" s="120">
        <v>0</v>
      </c>
      <c r="DB198" s="120">
        <v>0</v>
      </c>
      <c r="DC198" s="120">
        <v>0</v>
      </c>
      <c r="DD198" s="120">
        <v>0</v>
      </c>
      <c r="DE198" s="120">
        <v>0</v>
      </c>
      <c r="DF198" s="120">
        <v>0</v>
      </c>
      <c r="DG198" s="120">
        <v>0</v>
      </c>
      <c r="DH198" s="120">
        <v>0</v>
      </c>
      <c r="DI198" s="120">
        <v>0</v>
      </c>
      <c r="DJ198" s="120">
        <v>0</v>
      </c>
      <c r="DK198" s="120">
        <v>0</v>
      </c>
      <c r="DL198" s="120">
        <v>0</v>
      </c>
      <c r="DM198" s="120">
        <v>0</v>
      </c>
      <c r="DN198" s="120">
        <v>0</v>
      </c>
      <c r="DO198" s="120">
        <v>0</v>
      </c>
      <c r="DP198" s="120">
        <v>0</v>
      </c>
      <c r="DQ198" s="120">
        <v>0</v>
      </c>
      <c r="DR198" s="120">
        <v>0</v>
      </c>
      <c r="DS198" s="120">
        <v>0</v>
      </c>
      <c r="DT198" s="120">
        <v>0</v>
      </c>
      <c r="DU198" s="120">
        <v>0</v>
      </c>
      <c r="DV198" s="120">
        <v>0</v>
      </c>
      <c r="DW198" s="120">
        <v>0</v>
      </c>
      <c r="DX198" s="120">
        <v>0</v>
      </c>
      <c r="DY198" s="120">
        <v>0</v>
      </c>
      <c r="DZ198" s="120">
        <v>0</v>
      </c>
      <c r="EA198" s="120">
        <v>0</v>
      </c>
      <c r="EB198" s="120">
        <v>0</v>
      </c>
      <c r="EC198" s="120">
        <v>0</v>
      </c>
      <c r="ED198" s="120">
        <v>0</v>
      </c>
      <c r="EE198" s="120">
        <v>0</v>
      </c>
      <c r="EF198" s="120">
        <v>0</v>
      </c>
      <c r="EG198" s="120">
        <v>0</v>
      </c>
      <c r="EH198" s="120">
        <v>0</v>
      </c>
      <c r="EI198" s="120">
        <v>0</v>
      </c>
      <c r="EJ198" s="120">
        <v>0</v>
      </c>
      <c r="EK198" s="120">
        <v>0</v>
      </c>
      <c r="EL198" s="120">
        <v>0</v>
      </c>
      <c r="EM198" s="120">
        <v>0</v>
      </c>
      <c r="EN198" s="120">
        <v>0</v>
      </c>
      <c r="EO198" s="120">
        <v>0</v>
      </c>
      <c r="EP198" s="120">
        <v>0</v>
      </c>
      <c r="EQ198" s="120">
        <v>0</v>
      </c>
      <c r="ER198" s="120">
        <v>0</v>
      </c>
      <c r="ES198" s="120">
        <v>0</v>
      </c>
      <c r="ET198" s="120">
        <v>0</v>
      </c>
      <c r="EU198" s="120">
        <v>0</v>
      </c>
      <c r="EV198" s="120">
        <v>0</v>
      </c>
      <c r="EW198" s="120">
        <v>0</v>
      </c>
      <c r="EX198" s="120">
        <v>0</v>
      </c>
      <c r="EY198" s="120">
        <v>0</v>
      </c>
      <c r="EZ198" s="120">
        <v>0</v>
      </c>
      <c r="FA198" s="120">
        <v>0</v>
      </c>
      <c r="FB198" s="120">
        <v>0</v>
      </c>
      <c r="FC198" s="120">
        <v>0</v>
      </c>
      <c r="FD198" s="120">
        <v>0</v>
      </c>
      <c r="FE198" s="120">
        <v>0</v>
      </c>
      <c r="FF198" s="120">
        <v>0</v>
      </c>
      <c r="FG198" s="120">
        <v>0</v>
      </c>
      <c r="FH198" s="120">
        <v>0</v>
      </c>
    </row>
    <row r="199" spans="1:164" x14ac:dyDescent="0.85">
      <c r="D199" s="321"/>
      <c r="E199" s="322"/>
      <c r="F199" s="323"/>
      <c r="G199" s="182" t="s">
        <v>3</v>
      </c>
      <c r="H199" s="182">
        <f>SUM(H197:H198)</f>
        <v>2632000</v>
      </c>
      <c r="I199" s="182">
        <f>SUM(I197:I198)</f>
        <v>0</v>
      </c>
      <c r="J199" s="182">
        <f>SUM(J197:J198)</f>
        <v>0</v>
      </c>
      <c r="K199" s="182">
        <f t="shared" ref="K199:BV199" si="454">SUM(K197:K198)</f>
        <v>0</v>
      </c>
      <c r="L199" s="182">
        <f t="shared" si="454"/>
        <v>0</v>
      </c>
      <c r="M199" s="182">
        <f t="shared" si="454"/>
        <v>0</v>
      </c>
      <c r="N199" s="182">
        <f t="shared" si="454"/>
        <v>0</v>
      </c>
      <c r="O199" s="182">
        <f t="shared" si="454"/>
        <v>0</v>
      </c>
      <c r="P199" s="182">
        <f t="shared" si="454"/>
        <v>0</v>
      </c>
      <c r="Q199" s="182">
        <f t="shared" si="454"/>
        <v>0</v>
      </c>
      <c r="R199" s="182">
        <f t="shared" si="454"/>
        <v>0</v>
      </c>
      <c r="S199" s="182">
        <f t="shared" si="454"/>
        <v>0</v>
      </c>
      <c r="T199" s="182">
        <f t="shared" si="454"/>
        <v>0</v>
      </c>
      <c r="U199" s="182">
        <f t="shared" si="454"/>
        <v>0</v>
      </c>
      <c r="V199" s="182">
        <f t="shared" si="454"/>
        <v>0</v>
      </c>
      <c r="W199" s="182">
        <f t="shared" si="454"/>
        <v>0</v>
      </c>
      <c r="X199" s="182">
        <f t="shared" si="454"/>
        <v>0</v>
      </c>
      <c r="Y199" s="182">
        <f t="shared" si="454"/>
        <v>0</v>
      </c>
      <c r="Z199" s="182">
        <f t="shared" si="454"/>
        <v>0</v>
      </c>
      <c r="AA199" s="182">
        <f t="shared" si="454"/>
        <v>0</v>
      </c>
      <c r="AB199" s="182">
        <f t="shared" si="454"/>
        <v>0</v>
      </c>
      <c r="AC199" s="182">
        <f t="shared" si="454"/>
        <v>0</v>
      </c>
      <c r="AD199" s="182">
        <f t="shared" si="454"/>
        <v>0</v>
      </c>
      <c r="AE199" s="182">
        <f t="shared" si="454"/>
        <v>0</v>
      </c>
      <c r="AF199" s="182">
        <f t="shared" si="454"/>
        <v>0</v>
      </c>
      <c r="AG199" s="182">
        <f t="shared" si="454"/>
        <v>0</v>
      </c>
      <c r="AH199" s="182">
        <f t="shared" si="454"/>
        <v>0</v>
      </c>
      <c r="AI199" s="182">
        <f t="shared" si="454"/>
        <v>0</v>
      </c>
      <c r="AJ199" s="182">
        <f t="shared" si="454"/>
        <v>0</v>
      </c>
      <c r="AK199" s="182">
        <f t="shared" si="454"/>
        <v>0</v>
      </c>
      <c r="AL199" s="182">
        <f t="shared" si="454"/>
        <v>0</v>
      </c>
      <c r="AM199" s="182">
        <f t="shared" si="454"/>
        <v>0</v>
      </c>
      <c r="AN199" s="182">
        <f t="shared" si="454"/>
        <v>0</v>
      </c>
      <c r="AO199" s="182">
        <f t="shared" si="454"/>
        <v>0</v>
      </c>
      <c r="AP199" s="182">
        <f t="shared" si="454"/>
        <v>0</v>
      </c>
      <c r="AQ199" s="182">
        <f t="shared" si="454"/>
        <v>0</v>
      </c>
      <c r="AR199" s="182">
        <f t="shared" si="454"/>
        <v>0</v>
      </c>
      <c r="AS199" s="182">
        <f t="shared" si="454"/>
        <v>0</v>
      </c>
      <c r="AT199" s="182">
        <f t="shared" si="454"/>
        <v>0</v>
      </c>
      <c r="AU199" s="182">
        <f t="shared" si="454"/>
        <v>0</v>
      </c>
      <c r="AV199" s="182">
        <f t="shared" si="454"/>
        <v>0</v>
      </c>
      <c r="AW199" s="182">
        <f t="shared" si="454"/>
        <v>0</v>
      </c>
      <c r="AX199" s="182">
        <f t="shared" si="454"/>
        <v>0</v>
      </c>
      <c r="AY199" s="182">
        <f t="shared" si="454"/>
        <v>0</v>
      </c>
      <c r="AZ199" s="182">
        <f t="shared" si="454"/>
        <v>0</v>
      </c>
      <c r="BA199" s="182">
        <f t="shared" si="454"/>
        <v>0</v>
      </c>
      <c r="BB199" s="182">
        <f t="shared" si="454"/>
        <v>0</v>
      </c>
      <c r="BC199" s="182">
        <f t="shared" si="454"/>
        <v>0</v>
      </c>
      <c r="BD199" s="182">
        <f t="shared" si="454"/>
        <v>0</v>
      </c>
      <c r="BE199" s="182">
        <f t="shared" si="454"/>
        <v>0</v>
      </c>
      <c r="BF199" s="182">
        <f t="shared" si="454"/>
        <v>0</v>
      </c>
      <c r="BG199" s="182">
        <f t="shared" si="454"/>
        <v>0</v>
      </c>
      <c r="BH199" s="182">
        <f t="shared" si="454"/>
        <v>0</v>
      </c>
      <c r="BI199" s="182">
        <f t="shared" si="454"/>
        <v>0</v>
      </c>
      <c r="BJ199" s="182">
        <f t="shared" si="454"/>
        <v>0</v>
      </c>
      <c r="BK199" s="182">
        <f t="shared" si="454"/>
        <v>0</v>
      </c>
      <c r="BL199" s="182">
        <f t="shared" si="454"/>
        <v>0</v>
      </c>
      <c r="BM199" s="182">
        <f t="shared" si="454"/>
        <v>0</v>
      </c>
      <c r="BN199" s="182">
        <f t="shared" si="454"/>
        <v>0</v>
      </c>
      <c r="BO199" s="182">
        <f t="shared" si="454"/>
        <v>0</v>
      </c>
      <c r="BP199" s="182">
        <f t="shared" si="454"/>
        <v>0</v>
      </c>
      <c r="BQ199" s="182">
        <f t="shared" si="454"/>
        <v>0</v>
      </c>
      <c r="BR199" s="182">
        <f t="shared" si="454"/>
        <v>0</v>
      </c>
      <c r="BS199" s="182">
        <f t="shared" si="454"/>
        <v>0</v>
      </c>
      <c r="BT199" s="182">
        <f t="shared" si="454"/>
        <v>0</v>
      </c>
      <c r="BU199" s="182">
        <f t="shared" si="454"/>
        <v>0</v>
      </c>
      <c r="BV199" s="182">
        <f t="shared" si="454"/>
        <v>0</v>
      </c>
      <c r="BW199" s="182">
        <f t="shared" ref="BW199:CR199" si="455">SUM(BW197:BW198)</f>
        <v>0</v>
      </c>
      <c r="BX199" s="182">
        <f t="shared" si="455"/>
        <v>0</v>
      </c>
      <c r="BY199" s="182">
        <f t="shared" si="455"/>
        <v>0</v>
      </c>
      <c r="BZ199" s="182">
        <f t="shared" si="455"/>
        <v>0</v>
      </c>
      <c r="CA199" s="182">
        <f t="shared" si="455"/>
        <v>0</v>
      </c>
      <c r="CB199" s="182">
        <f t="shared" si="455"/>
        <v>0</v>
      </c>
      <c r="CC199" s="182">
        <f t="shared" si="455"/>
        <v>0</v>
      </c>
      <c r="CD199" s="182">
        <f t="shared" si="455"/>
        <v>0</v>
      </c>
      <c r="CE199" s="182">
        <f t="shared" si="455"/>
        <v>0</v>
      </c>
      <c r="CF199" s="182">
        <f t="shared" si="455"/>
        <v>0</v>
      </c>
      <c r="CG199" s="182">
        <f t="shared" si="455"/>
        <v>0</v>
      </c>
      <c r="CH199" s="182">
        <f t="shared" si="455"/>
        <v>0</v>
      </c>
      <c r="CI199" s="182">
        <f t="shared" si="455"/>
        <v>0</v>
      </c>
      <c r="CJ199" s="182">
        <f t="shared" si="455"/>
        <v>0</v>
      </c>
      <c r="CK199" s="182">
        <f t="shared" si="455"/>
        <v>0</v>
      </c>
      <c r="CL199" s="182">
        <f t="shared" si="455"/>
        <v>0</v>
      </c>
      <c r="CM199" s="182">
        <f t="shared" si="455"/>
        <v>0</v>
      </c>
      <c r="CN199" s="182">
        <f t="shared" si="455"/>
        <v>0</v>
      </c>
      <c r="CO199" s="182">
        <f t="shared" si="455"/>
        <v>0</v>
      </c>
      <c r="CP199" s="182">
        <f t="shared" si="455"/>
        <v>0</v>
      </c>
      <c r="CQ199" s="182">
        <f t="shared" si="455"/>
        <v>2632000</v>
      </c>
      <c r="CR199" s="182">
        <f t="shared" si="455"/>
        <v>0</v>
      </c>
      <c r="CS199" s="182"/>
      <c r="CT199" s="182">
        <f t="shared" ref="CT199" si="456">SUM(CT197:CT198)</f>
        <v>0</v>
      </c>
      <c r="CU199" s="182">
        <f t="shared" ref="CU199:CY199" si="457">SUM(CU197:CU198)</f>
        <v>0</v>
      </c>
      <c r="CV199" s="182">
        <f t="shared" si="457"/>
        <v>0</v>
      </c>
      <c r="CW199" s="182">
        <f t="shared" si="457"/>
        <v>0</v>
      </c>
      <c r="CX199" s="182">
        <f t="shared" si="457"/>
        <v>0</v>
      </c>
      <c r="CY199" s="182">
        <f t="shared" si="457"/>
        <v>0</v>
      </c>
      <c r="CZ199" s="182">
        <f t="shared" ref="CZ199:FH199" si="458">SUM(CZ197:CZ198)</f>
        <v>0</v>
      </c>
      <c r="DA199" s="182">
        <f t="shared" si="458"/>
        <v>0</v>
      </c>
      <c r="DB199" s="182">
        <f t="shared" si="458"/>
        <v>0</v>
      </c>
      <c r="DC199" s="182">
        <f t="shared" si="458"/>
        <v>0</v>
      </c>
      <c r="DD199" s="182">
        <f t="shared" si="458"/>
        <v>0</v>
      </c>
      <c r="DE199" s="182">
        <f t="shared" si="458"/>
        <v>0</v>
      </c>
      <c r="DF199" s="182">
        <f t="shared" si="458"/>
        <v>0</v>
      </c>
      <c r="DG199" s="182">
        <f t="shared" si="458"/>
        <v>0</v>
      </c>
      <c r="DH199" s="182">
        <f t="shared" si="458"/>
        <v>0</v>
      </c>
      <c r="DI199" s="182">
        <f t="shared" si="458"/>
        <v>0</v>
      </c>
      <c r="DJ199" s="182">
        <f t="shared" si="458"/>
        <v>0</v>
      </c>
      <c r="DK199" s="182">
        <f t="shared" si="458"/>
        <v>0</v>
      </c>
      <c r="DL199" s="182">
        <f t="shared" si="458"/>
        <v>0</v>
      </c>
      <c r="DM199" s="182">
        <f t="shared" si="458"/>
        <v>0</v>
      </c>
      <c r="DN199" s="182">
        <f t="shared" si="458"/>
        <v>0</v>
      </c>
      <c r="DO199" s="182">
        <f t="shared" si="458"/>
        <v>0</v>
      </c>
      <c r="DP199" s="182">
        <f t="shared" si="458"/>
        <v>0</v>
      </c>
      <c r="DQ199" s="182">
        <f t="shared" si="458"/>
        <v>0</v>
      </c>
      <c r="DR199" s="182">
        <f t="shared" si="458"/>
        <v>0</v>
      </c>
      <c r="DS199" s="182">
        <f t="shared" si="458"/>
        <v>0</v>
      </c>
      <c r="DT199" s="182">
        <f t="shared" si="458"/>
        <v>0</v>
      </c>
      <c r="DU199" s="182">
        <f t="shared" si="458"/>
        <v>0</v>
      </c>
      <c r="DV199" s="182">
        <f t="shared" si="458"/>
        <v>0</v>
      </c>
      <c r="DW199" s="182">
        <f t="shared" si="458"/>
        <v>0</v>
      </c>
      <c r="DX199" s="182">
        <f t="shared" si="458"/>
        <v>0</v>
      </c>
      <c r="DY199" s="182">
        <f t="shared" si="458"/>
        <v>0</v>
      </c>
      <c r="DZ199" s="182">
        <f t="shared" si="458"/>
        <v>0</v>
      </c>
      <c r="EA199" s="182">
        <f t="shared" si="458"/>
        <v>0</v>
      </c>
      <c r="EB199" s="182">
        <f t="shared" si="458"/>
        <v>0</v>
      </c>
      <c r="EC199" s="182">
        <f t="shared" si="458"/>
        <v>0</v>
      </c>
      <c r="ED199" s="182">
        <f t="shared" si="458"/>
        <v>0</v>
      </c>
      <c r="EE199" s="182">
        <f t="shared" si="458"/>
        <v>0</v>
      </c>
      <c r="EF199" s="182">
        <f t="shared" si="458"/>
        <v>0</v>
      </c>
      <c r="EG199" s="182">
        <f t="shared" si="458"/>
        <v>0</v>
      </c>
      <c r="EH199" s="182">
        <f t="shared" si="458"/>
        <v>0</v>
      </c>
      <c r="EI199" s="182">
        <f t="shared" si="458"/>
        <v>0</v>
      </c>
      <c r="EJ199" s="182">
        <f t="shared" si="458"/>
        <v>0</v>
      </c>
      <c r="EK199" s="182">
        <f t="shared" si="458"/>
        <v>0</v>
      </c>
      <c r="EL199" s="182">
        <f t="shared" si="458"/>
        <v>0</v>
      </c>
      <c r="EM199" s="182">
        <f t="shared" si="458"/>
        <v>0</v>
      </c>
      <c r="EN199" s="182">
        <f t="shared" si="458"/>
        <v>0</v>
      </c>
      <c r="EO199" s="182">
        <f t="shared" si="458"/>
        <v>0</v>
      </c>
      <c r="EP199" s="182">
        <f t="shared" si="458"/>
        <v>0</v>
      </c>
      <c r="EQ199" s="182">
        <f t="shared" si="458"/>
        <v>0</v>
      </c>
      <c r="ER199" s="182">
        <f t="shared" si="458"/>
        <v>0</v>
      </c>
      <c r="ES199" s="182">
        <f t="shared" si="458"/>
        <v>0</v>
      </c>
      <c r="ET199" s="182">
        <f t="shared" si="458"/>
        <v>0</v>
      </c>
      <c r="EU199" s="182">
        <f t="shared" si="458"/>
        <v>0</v>
      </c>
      <c r="EV199" s="182">
        <f t="shared" si="458"/>
        <v>0</v>
      </c>
      <c r="EW199" s="182">
        <f t="shared" si="458"/>
        <v>0</v>
      </c>
      <c r="EX199" s="182">
        <f t="shared" si="458"/>
        <v>0</v>
      </c>
      <c r="EY199" s="182">
        <f t="shared" si="458"/>
        <v>0</v>
      </c>
      <c r="EZ199" s="182">
        <f t="shared" si="458"/>
        <v>0</v>
      </c>
      <c r="FA199" s="182">
        <f t="shared" si="458"/>
        <v>0</v>
      </c>
      <c r="FB199" s="182">
        <f t="shared" si="458"/>
        <v>0</v>
      </c>
      <c r="FC199" s="182">
        <f t="shared" si="458"/>
        <v>0</v>
      </c>
      <c r="FD199" s="182">
        <f t="shared" si="458"/>
        <v>0</v>
      </c>
      <c r="FE199" s="182">
        <f t="shared" si="458"/>
        <v>0</v>
      </c>
      <c r="FF199" s="182">
        <f t="shared" si="458"/>
        <v>0</v>
      </c>
      <c r="FG199" s="182">
        <f t="shared" si="458"/>
        <v>0</v>
      </c>
      <c r="FH199" s="182">
        <f t="shared" si="458"/>
        <v>0</v>
      </c>
    </row>
    <row r="200" spans="1:164" s="68" customFormat="1" x14ac:dyDescent="0.85">
      <c r="D200" s="186"/>
      <c r="E200" s="186"/>
      <c r="F200" s="186"/>
      <c r="G200" s="187"/>
      <c r="H200" s="187"/>
      <c r="I200" s="187"/>
      <c r="J200" s="187"/>
      <c r="K200" s="187"/>
      <c r="L200" s="187"/>
      <c r="M200" s="187"/>
      <c r="N200" s="187"/>
      <c r="O200" s="187"/>
      <c r="P200" s="187"/>
      <c r="Q200" s="187"/>
      <c r="R200" s="187"/>
      <c r="S200" s="187"/>
      <c r="T200" s="187"/>
      <c r="U200" s="187"/>
      <c r="V200" s="187"/>
      <c r="W200" s="187"/>
      <c r="X200" s="187"/>
      <c r="Y200" s="187"/>
      <c r="Z200" s="187"/>
      <c r="AA200" s="187"/>
      <c r="AB200" s="187"/>
      <c r="AC200" s="187"/>
      <c r="AD200" s="187"/>
      <c r="AE200" s="187"/>
      <c r="AF200" s="187"/>
      <c r="AG200" s="187"/>
      <c r="AH200" s="187"/>
      <c r="AI200" s="187"/>
      <c r="AJ200" s="187"/>
      <c r="AK200" s="187"/>
      <c r="AL200" s="187"/>
      <c r="AM200" s="187"/>
      <c r="AN200" s="187"/>
      <c r="AO200" s="187"/>
      <c r="AP200" s="187"/>
      <c r="AQ200" s="187"/>
      <c r="AR200" s="187"/>
      <c r="AS200" s="187"/>
      <c r="AT200" s="187"/>
      <c r="AU200" s="187"/>
      <c r="AV200" s="187"/>
      <c r="AW200" s="187"/>
      <c r="AX200" s="187"/>
      <c r="AY200" s="187"/>
      <c r="AZ200" s="187"/>
      <c r="BA200" s="187"/>
      <c r="BB200" s="187"/>
      <c r="BC200" s="187"/>
      <c r="BD200" s="187"/>
      <c r="BE200" s="187"/>
      <c r="BF200" s="187"/>
      <c r="BG200" s="187"/>
      <c r="BH200" s="187"/>
      <c r="BI200" s="187"/>
      <c r="BJ200" s="187"/>
      <c r="BK200" s="187"/>
      <c r="BL200" s="187"/>
      <c r="BM200" s="187"/>
      <c r="BN200" s="187"/>
      <c r="BO200" s="187"/>
      <c r="BP200" s="187"/>
      <c r="BQ200" s="187"/>
      <c r="BR200" s="187"/>
      <c r="BS200" s="187"/>
      <c r="BT200" s="187"/>
      <c r="BU200" s="187"/>
      <c r="BV200" s="187"/>
      <c r="BW200" s="187"/>
      <c r="BX200" s="187"/>
      <c r="BY200" s="187"/>
      <c r="BZ200" s="187"/>
      <c r="CA200" s="187"/>
      <c r="CB200" s="187"/>
      <c r="CC200" s="187"/>
      <c r="CD200" s="187"/>
      <c r="CE200" s="187"/>
      <c r="CF200" s="187"/>
      <c r="CG200" s="187"/>
      <c r="CH200" s="187"/>
      <c r="CI200" s="187"/>
      <c r="CJ200" s="187"/>
      <c r="CK200" s="187"/>
      <c r="CL200" s="187"/>
      <c r="CM200" s="187"/>
      <c r="CN200" s="187"/>
      <c r="CO200" s="187"/>
      <c r="CP200" s="187"/>
      <c r="CQ200" s="187"/>
      <c r="CR200" s="187"/>
      <c r="CS200" s="187"/>
      <c r="CT200" s="187"/>
      <c r="CU200" s="187"/>
      <c r="CV200" s="187"/>
      <c r="CW200" s="187"/>
      <c r="CX200" s="187"/>
      <c r="CY200" s="187"/>
      <c r="CZ200" s="187"/>
      <c r="DA200" s="187"/>
      <c r="DB200" s="187"/>
      <c r="DC200" s="187"/>
      <c r="DD200" s="187"/>
      <c r="DE200" s="187"/>
      <c r="DF200" s="187"/>
      <c r="DG200" s="187"/>
      <c r="DH200" s="187"/>
      <c r="DI200" s="187"/>
      <c r="DJ200" s="187"/>
      <c r="DK200" s="187"/>
      <c r="DL200" s="187"/>
      <c r="DM200" s="187"/>
      <c r="DN200" s="187"/>
      <c r="DO200" s="187"/>
      <c r="DP200" s="187"/>
      <c r="DQ200" s="187"/>
      <c r="DR200" s="187"/>
      <c r="DS200" s="187"/>
      <c r="DT200" s="187"/>
      <c r="DU200" s="187"/>
      <c r="DV200" s="187"/>
      <c r="DW200" s="187"/>
      <c r="DX200" s="187"/>
      <c r="DY200" s="187"/>
      <c r="DZ200" s="187"/>
      <c r="EA200" s="187"/>
      <c r="EB200" s="187"/>
      <c r="EC200" s="187"/>
      <c r="ED200" s="187"/>
      <c r="EE200" s="187"/>
      <c r="EF200" s="187"/>
      <c r="EG200" s="187"/>
      <c r="EH200" s="187"/>
      <c r="EI200" s="187"/>
      <c r="EJ200" s="187"/>
      <c r="EK200" s="187"/>
      <c r="EL200" s="187"/>
      <c r="EM200" s="187"/>
      <c r="EN200" s="187"/>
      <c r="EO200" s="187"/>
      <c r="EP200" s="187"/>
      <c r="EQ200" s="187"/>
      <c r="ER200" s="187"/>
      <c r="ES200" s="187"/>
      <c r="ET200" s="187"/>
      <c r="EU200" s="187"/>
      <c r="EV200" s="187"/>
      <c r="EW200" s="187"/>
      <c r="EX200" s="187"/>
      <c r="EY200" s="187"/>
      <c r="EZ200" s="187"/>
      <c r="FA200" s="187"/>
      <c r="FB200" s="187"/>
      <c r="FC200" s="187"/>
      <c r="FD200" s="187"/>
      <c r="FE200" s="187"/>
      <c r="FF200" s="187"/>
      <c r="FG200" s="187"/>
      <c r="FH200" s="187"/>
    </row>
    <row r="201" spans="1:164" s="128" customFormat="1" ht="59.25" x14ac:dyDescent="1.3">
      <c r="A201" s="64" t="s">
        <v>305</v>
      </c>
      <c r="B201" s="64"/>
      <c r="C201" s="146"/>
      <c r="D201" s="124"/>
      <c r="E201" s="124"/>
      <c r="F201" s="124"/>
      <c r="G201" s="124"/>
      <c r="H201" s="125"/>
      <c r="I201" s="126"/>
      <c r="J201" s="127"/>
      <c r="K201" s="127"/>
      <c r="L201" s="127"/>
      <c r="M201" s="127"/>
      <c r="N201" s="127"/>
      <c r="O201" s="127"/>
      <c r="P201" s="127"/>
      <c r="Q201" s="127"/>
      <c r="R201" s="127"/>
      <c r="S201" s="127"/>
      <c r="T201" s="127"/>
      <c r="U201" s="127"/>
      <c r="V201" s="127"/>
      <c r="W201" s="127"/>
      <c r="X201" s="127"/>
      <c r="Y201" s="127"/>
      <c r="Z201" s="127"/>
      <c r="AA201" s="127"/>
      <c r="AB201" s="127"/>
      <c r="AC201" s="127"/>
      <c r="AD201" s="127"/>
      <c r="AE201" s="127"/>
      <c r="AF201" s="127"/>
      <c r="AG201" s="127"/>
      <c r="AH201" s="127"/>
      <c r="AI201" s="127"/>
      <c r="AJ201" s="127"/>
      <c r="AK201" s="127"/>
      <c r="AL201" s="127"/>
      <c r="AM201" s="127"/>
      <c r="AN201" s="127"/>
      <c r="AO201" s="127"/>
      <c r="AP201" s="127"/>
      <c r="AQ201" s="127"/>
      <c r="AR201" s="127"/>
      <c r="AS201" s="127"/>
      <c r="AT201" s="127"/>
      <c r="AU201" s="127"/>
      <c r="AV201" s="127"/>
      <c r="AW201" s="127"/>
      <c r="AX201" s="127"/>
      <c r="AY201" s="127"/>
      <c r="AZ201" s="127"/>
      <c r="BA201" s="127"/>
      <c r="BB201" s="127"/>
      <c r="BC201" s="127"/>
      <c r="BD201" s="127"/>
      <c r="BE201" s="127"/>
      <c r="BF201" s="127"/>
      <c r="BG201" s="127"/>
      <c r="BH201" s="127"/>
      <c r="BI201" s="127"/>
      <c r="BJ201" s="127"/>
      <c r="BK201" s="127"/>
      <c r="BL201" s="127"/>
      <c r="BM201" s="127"/>
      <c r="BN201" s="127"/>
      <c r="BO201" s="127"/>
      <c r="BP201" s="127"/>
      <c r="BQ201" s="127"/>
      <c r="BR201" s="127"/>
      <c r="BS201" s="127"/>
      <c r="BT201" s="127"/>
      <c r="BU201" s="127"/>
      <c r="BV201" s="127"/>
      <c r="BW201" s="127"/>
      <c r="BX201" s="127"/>
      <c r="BY201" s="127"/>
      <c r="BZ201" s="127"/>
      <c r="CA201" s="127"/>
      <c r="CB201" s="127"/>
      <c r="CC201" s="127"/>
      <c r="CD201" s="127"/>
      <c r="CE201" s="127"/>
      <c r="CF201" s="127"/>
      <c r="CG201" s="127"/>
      <c r="CH201" s="127"/>
      <c r="CI201" s="127"/>
      <c r="CJ201" s="127"/>
      <c r="CK201" s="127"/>
      <c r="CL201" s="127"/>
      <c r="CM201" s="127"/>
      <c r="CN201" s="127"/>
      <c r="CO201" s="127"/>
      <c r="CP201" s="127"/>
      <c r="CQ201" s="127"/>
      <c r="CR201" s="127"/>
      <c r="CS201" s="127"/>
      <c r="CT201" s="127"/>
      <c r="CU201" s="127"/>
      <c r="CV201" s="127"/>
      <c r="CW201" s="127"/>
      <c r="CX201" s="127"/>
      <c r="CY201" s="127"/>
      <c r="CZ201" s="127"/>
      <c r="DA201" s="127"/>
      <c r="DB201" s="127"/>
      <c r="DC201" s="127"/>
      <c r="DD201" s="127"/>
      <c r="DE201" s="127"/>
      <c r="DF201" s="127"/>
      <c r="DG201" s="127"/>
    </row>
    <row r="202" spans="1:164" s="6" customFormat="1" x14ac:dyDescent="0.85">
      <c r="A202" s="290" t="s">
        <v>0</v>
      </c>
      <c r="B202" s="290" t="s">
        <v>174</v>
      </c>
      <c r="C202" s="290" t="s">
        <v>1</v>
      </c>
      <c r="D202" s="297" t="s">
        <v>2</v>
      </c>
      <c r="E202" s="298"/>
      <c r="F202" s="298"/>
      <c r="G202" s="299"/>
      <c r="H202" s="295" t="s">
        <v>3</v>
      </c>
      <c r="I202" s="297" t="s">
        <v>4</v>
      </c>
      <c r="J202" s="298"/>
      <c r="K202" s="298"/>
      <c r="L202" s="298"/>
      <c r="M202" s="298"/>
      <c r="N202" s="298"/>
      <c r="O202" s="298"/>
      <c r="P202" s="298"/>
      <c r="Q202" s="298"/>
      <c r="R202" s="299"/>
      <c r="S202" s="300" t="s">
        <v>5</v>
      </c>
      <c r="T202" s="301"/>
      <c r="U202" s="301"/>
      <c r="V202" s="301"/>
      <c r="W202" s="301"/>
      <c r="X202" s="301"/>
      <c r="Y202" s="301"/>
      <c r="Z202" s="301"/>
      <c r="AA202" s="301"/>
      <c r="AB202" s="302"/>
      <c r="AC202" s="303" t="s">
        <v>6</v>
      </c>
      <c r="AD202" s="304"/>
      <c r="AE202" s="304"/>
      <c r="AF202" s="304"/>
      <c r="AG202" s="304"/>
      <c r="AH202" s="304"/>
      <c r="AI202" s="304"/>
      <c r="AJ202" s="304"/>
      <c r="AK202" s="305"/>
      <c r="AL202" s="300" t="s">
        <v>7</v>
      </c>
      <c r="AM202" s="301"/>
      <c r="AN202" s="301"/>
      <c r="AO202" s="301"/>
      <c r="AP202" s="301"/>
      <c r="AQ202" s="301"/>
      <c r="AR202" s="301"/>
      <c r="AS202" s="301"/>
      <c r="AT202" s="301"/>
      <c r="AU202" s="301"/>
      <c r="AV202" s="301"/>
      <c r="AW202" s="301"/>
      <c r="AX202" s="302"/>
      <c r="AY202" s="300" t="s">
        <v>8</v>
      </c>
      <c r="AZ202" s="301"/>
      <c r="BA202" s="301"/>
      <c r="BB202" s="301"/>
      <c r="BC202" s="301"/>
      <c r="BD202" s="301"/>
      <c r="BE202" s="301"/>
      <c r="BF202" s="301"/>
      <c r="BG202" s="302"/>
      <c r="BH202" s="300" t="s">
        <v>9</v>
      </c>
      <c r="BI202" s="301"/>
      <c r="BJ202" s="301"/>
      <c r="BK202" s="301"/>
      <c r="BL202" s="301"/>
      <c r="BM202" s="301"/>
      <c r="BN202" s="301"/>
      <c r="BO202" s="301"/>
      <c r="BP202" s="301"/>
      <c r="BQ202" s="302"/>
      <c r="BR202" s="303" t="s">
        <v>10</v>
      </c>
      <c r="BS202" s="304"/>
      <c r="BT202" s="304"/>
      <c r="BU202" s="304"/>
      <c r="BV202" s="304"/>
      <c r="BW202" s="304"/>
      <c r="BX202" s="304"/>
      <c r="BY202" s="304"/>
      <c r="BZ202" s="305"/>
      <c r="CA202" s="300" t="s">
        <v>11</v>
      </c>
      <c r="CB202" s="301"/>
      <c r="CC202" s="301"/>
      <c r="CD202" s="301"/>
      <c r="CE202" s="301"/>
      <c r="CF202" s="301"/>
      <c r="CG202" s="301"/>
      <c r="CH202" s="301"/>
      <c r="CI202" s="301"/>
      <c r="CJ202" s="302"/>
      <c r="CK202" s="300" t="s">
        <v>12</v>
      </c>
      <c r="CL202" s="301"/>
      <c r="CM202" s="301"/>
      <c r="CN202" s="301"/>
      <c r="CO202" s="301"/>
      <c r="CP202" s="302"/>
      <c r="CQ202" s="306" t="s">
        <v>13</v>
      </c>
      <c r="CR202" s="306" t="s">
        <v>14</v>
      </c>
      <c r="CS202" s="306" t="s">
        <v>330</v>
      </c>
      <c r="CT202" s="312" t="s">
        <v>15</v>
      </c>
      <c r="CU202" s="313"/>
      <c r="CV202" s="313"/>
      <c r="CW202" s="313"/>
      <c r="CX202" s="313"/>
      <c r="CY202" s="313"/>
      <c r="CZ202" s="313"/>
      <c r="DA202" s="314"/>
      <c r="DB202" s="3" t="s">
        <v>16</v>
      </c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5"/>
    </row>
    <row r="203" spans="1:164" s="14" customFormat="1" ht="117" x14ac:dyDescent="0.55000000000000004">
      <c r="A203" s="291"/>
      <c r="B203" s="291"/>
      <c r="C203" s="291"/>
      <c r="D203" s="7" t="s">
        <v>17</v>
      </c>
      <c r="E203" s="7" t="s">
        <v>18</v>
      </c>
      <c r="F203" s="7" t="s">
        <v>19</v>
      </c>
      <c r="G203" s="7" t="s">
        <v>20</v>
      </c>
      <c r="H203" s="296"/>
      <c r="I203" s="8" t="s">
        <v>21</v>
      </c>
      <c r="J203" s="9" t="s">
        <v>22</v>
      </c>
      <c r="K203" s="9" t="s">
        <v>23</v>
      </c>
      <c r="L203" s="9" t="s">
        <v>24</v>
      </c>
      <c r="M203" s="9" t="s">
        <v>25</v>
      </c>
      <c r="N203" s="9" t="s">
        <v>26</v>
      </c>
      <c r="O203" s="9" t="s">
        <v>27</v>
      </c>
      <c r="P203" s="9" t="s">
        <v>28</v>
      </c>
      <c r="Q203" s="9" t="s">
        <v>29</v>
      </c>
      <c r="R203" s="9" t="s">
        <v>30</v>
      </c>
      <c r="S203" s="8" t="s">
        <v>31</v>
      </c>
      <c r="T203" s="9" t="s">
        <v>32</v>
      </c>
      <c r="U203" s="9" t="s">
        <v>33</v>
      </c>
      <c r="V203" s="9" t="s">
        <v>34</v>
      </c>
      <c r="W203" s="9" t="s">
        <v>35</v>
      </c>
      <c r="X203" s="9" t="s">
        <v>36</v>
      </c>
      <c r="Y203" s="9" t="s">
        <v>37</v>
      </c>
      <c r="Z203" s="9" t="s">
        <v>38</v>
      </c>
      <c r="AA203" s="9" t="s">
        <v>39</v>
      </c>
      <c r="AB203" s="9" t="s">
        <v>40</v>
      </c>
      <c r="AC203" s="8" t="s">
        <v>41</v>
      </c>
      <c r="AD203" s="9" t="s">
        <v>42</v>
      </c>
      <c r="AE203" s="10" t="s">
        <v>43</v>
      </c>
      <c r="AF203" s="9" t="s">
        <v>44</v>
      </c>
      <c r="AG203" s="9" t="s">
        <v>45</v>
      </c>
      <c r="AH203" s="9" t="s">
        <v>46</v>
      </c>
      <c r="AI203" s="9" t="s">
        <v>47</v>
      </c>
      <c r="AJ203" s="9" t="s">
        <v>48</v>
      </c>
      <c r="AK203" s="9" t="s">
        <v>49</v>
      </c>
      <c r="AL203" s="8" t="s">
        <v>50</v>
      </c>
      <c r="AM203" s="9" t="s">
        <v>51</v>
      </c>
      <c r="AN203" s="9" t="s">
        <v>52</v>
      </c>
      <c r="AO203" s="9" t="s">
        <v>53</v>
      </c>
      <c r="AP203" s="9" t="s">
        <v>54</v>
      </c>
      <c r="AQ203" s="9" t="s">
        <v>55</v>
      </c>
      <c r="AR203" s="9" t="s">
        <v>56</v>
      </c>
      <c r="AS203" s="9" t="s">
        <v>57</v>
      </c>
      <c r="AT203" s="9" t="s">
        <v>58</v>
      </c>
      <c r="AU203" s="9" t="s">
        <v>59</v>
      </c>
      <c r="AV203" s="9" t="s">
        <v>60</v>
      </c>
      <c r="AW203" s="9" t="s">
        <v>61</v>
      </c>
      <c r="AX203" s="9" t="s">
        <v>62</v>
      </c>
      <c r="AY203" s="8" t="s">
        <v>63</v>
      </c>
      <c r="AZ203" s="9" t="s">
        <v>64</v>
      </c>
      <c r="BA203" s="9" t="s">
        <v>65</v>
      </c>
      <c r="BB203" s="9" t="s">
        <v>66</v>
      </c>
      <c r="BC203" s="9" t="s">
        <v>67</v>
      </c>
      <c r="BD203" s="9" t="s">
        <v>68</v>
      </c>
      <c r="BE203" s="9" t="s">
        <v>69</v>
      </c>
      <c r="BF203" s="9" t="s">
        <v>70</v>
      </c>
      <c r="BG203" s="9" t="s">
        <v>71</v>
      </c>
      <c r="BH203" s="8" t="s">
        <v>72</v>
      </c>
      <c r="BI203" s="9" t="s">
        <v>73</v>
      </c>
      <c r="BJ203" s="9" t="s">
        <v>74</v>
      </c>
      <c r="BK203" s="9" t="s">
        <v>75</v>
      </c>
      <c r="BL203" s="9" t="s">
        <v>76</v>
      </c>
      <c r="BM203" s="9" t="s">
        <v>77</v>
      </c>
      <c r="BN203" s="9" t="s">
        <v>78</v>
      </c>
      <c r="BO203" s="9" t="s">
        <v>79</v>
      </c>
      <c r="BP203" s="9" t="s">
        <v>80</v>
      </c>
      <c r="BQ203" s="9" t="s">
        <v>81</v>
      </c>
      <c r="BR203" s="8" t="s">
        <v>82</v>
      </c>
      <c r="BS203" s="9" t="s">
        <v>83</v>
      </c>
      <c r="BT203" s="9" t="s">
        <v>84</v>
      </c>
      <c r="BU203" s="9" t="s">
        <v>85</v>
      </c>
      <c r="BV203" s="9" t="s">
        <v>86</v>
      </c>
      <c r="BW203" s="9" t="s">
        <v>87</v>
      </c>
      <c r="BX203" s="9" t="s">
        <v>88</v>
      </c>
      <c r="BY203" s="10" t="s">
        <v>89</v>
      </c>
      <c r="BZ203" s="9" t="s">
        <v>90</v>
      </c>
      <c r="CA203" s="8" t="s">
        <v>91</v>
      </c>
      <c r="CB203" s="9" t="s">
        <v>92</v>
      </c>
      <c r="CC203" s="9" t="s">
        <v>93</v>
      </c>
      <c r="CD203" s="9" t="s">
        <v>94</v>
      </c>
      <c r="CE203" s="9" t="s">
        <v>95</v>
      </c>
      <c r="CF203" s="9" t="s">
        <v>96</v>
      </c>
      <c r="CG203" s="9" t="s">
        <v>97</v>
      </c>
      <c r="CH203" s="9" t="s">
        <v>98</v>
      </c>
      <c r="CI203" s="9" t="s">
        <v>99</v>
      </c>
      <c r="CJ203" s="9" t="s">
        <v>100</v>
      </c>
      <c r="CK203" s="8" t="s">
        <v>101</v>
      </c>
      <c r="CL203" s="9" t="s">
        <v>102</v>
      </c>
      <c r="CM203" s="9" t="s">
        <v>103</v>
      </c>
      <c r="CN203" s="9" t="s">
        <v>104</v>
      </c>
      <c r="CO203" s="9" t="s">
        <v>105</v>
      </c>
      <c r="CP203" s="9" t="s">
        <v>106</v>
      </c>
      <c r="CQ203" s="307"/>
      <c r="CR203" s="307"/>
      <c r="CS203" s="307"/>
      <c r="CT203" s="70" t="s">
        <v>107</v>
      </c>
      <c r="CU203" s="70" t="s">
        <v>108</v>
      </c>
      <c r="CV203" s="70" t="s">
        <v>109</v>
      </c>
      <c r="CW203" s="70" t="s">
        <v>110</v>
      </c>
      <c r="CX203" s="70" t="s">
        <v>111</v>
      </c>
      <c r="CY203" s="70" t="s">
        <v>112</v>
      </c>
      <c r="CZ203" s="70" t="s">
        <v>113</v>
      </c>
      <c r="DA203" s="70" t="s">
        <v>114</v>
      </c>
      <c r="DB203" s="12" t="s">
        <v>115</v>
      </c>
      <c r="DC203" s="12" t="s">
        <v>116</v>
      </c>
      <c r="DD203" s="12" t="s">
        <v>117</v>
      </c>
      <c r="DE203" s="12" t="s">
        <v>118</v>
      </c>
      <c r="DF203" s="12" t="s">
        <v>119</v>
      </c>
      <c r="DG203" s="12" t="s">
        <v>120</v>
      </c>
      <c r="DH203" s="12" t="s">
        <v>121</v>
      </c>
      <c r="DI203" s="11" t="s">
        <v>122</v>
      </c>
      <c r="DJ203" s="11" t="s">
        <v>123</v>
      </c>
      <c r="DK203" s="11" t="s">
        <v>124</v>
      </c>
      <c r="DL203" s="11" t="s">
        <v>125</v>
      </c>
      <c r="DM203" s="11" t="s">
        <v>126</v>
      </c>
      <c r="DN203" s="11" t="s">
        <v>127</v>
      </c>
      <c r="DO203" s="11" t="s">
        <v>128</v>
      </c>
      <c r="DP203" s="13" t="s">
        <v>129</v>
      </c>
      <c r="DQ203" s="13" t="s">
        <v>130</v>
      </c>
      <c r="DR203" s="13" t="s">
        <v>131</v>
      </c>
      <c r="DS203" s="13" t="s">
        <v>132</v>
      </c>
      <c r="DT203" s="13" t="s">
        <v>133</v>
      </c>
      <c r="DU203" s="13" t="s">
        <v>134</v>
      </c>
      <c r="DV203" s="13" t="s">
        <v>135</v>
      </c>
      <c r="DW203" s="13" t="s">
        <v>136</v>
      </c>
      <c r="DX203" s="13" t="s">
        <v>137</v>
      </c>
      <c r="DY203" s="13" t="s">
        <v>138</v>
      </c>
      <c r="DZ203" s="13" t="s">
        <v>139</v>
      </c>
      <c r="EA203" s="13" t="s">
        <v>140</v>
      </c>
      <c r="EB203" s="13" t="s">
        <v>141</v>
      </c>
      <c r="EC203" s="13" t="s">
        <v>142</v>
      </c>
      <c r="ED203" s="13" t="s">
        <v>143</v>
      </c>
      <c r="EE203" s="13" t="s">
        <v>144</v>
      </c>
      <c r="EF203" s="13" t="s">
        <v>145</v>
      </c>
      <c r="EG203" s="13" t="s">
        <v>146</v>
      </c>
      <c r="EH203" s="13" t="s">
        <v>147</v>
      </c>
      <c r="EI203" s="13" t="s">
        <v>148</v>
      </c>
      <c r="EJ203" s="13" t="s">
        <v>149</v>
      </c>
      <c r="EK203" s="13" t="s">
        <v>150</v>
      </c>
      <c r="EL203" s="13" t="s">
        <v>151</v>
      </c>
      <c r="EM203" s="13" t="s">
        <v>152</v>
      </c>
      <c r="EN203" s="13" t="s">
        <v>153</v>
      </c>
      <c r="EO203" s="13" t="s">
        <v>154</v>
      </c>
      <c r="EP203" s="13" t="s">
        <v>155</v>
      </c>
      <c r="EQ203" s="13" t="s">
        <v>156</v>
      </c>
      <c r="ER203" s="13" t="s">
        <v>157</v>
      </c>
      <c r="ES203" s="13" t="s">
        <v>158</v>
      </c>
      <c r="ET203" s="13" t="s">
        <v>159</v>
      </c>
      <c r="EU203" s="13" t="s">
        <v>160</v>
      </c>
      <c r="EV203" s="13" t="s">
        <v>161</v>
      </c>
      <c r="EW203" s="13" t="s">
        <v>162</v>
      </c>
      <c r="EX203" s="13" t="s">
        <v>163</v>
      </c>
      <c r="EY203" s="13" t="s">
        <v>164</v>
      </c>
      <c r="EZ203" s="13" t="s">
        <v>165</v>
      </c>
      <c r="FA203" s="13" t="s">
        <v>166</v>
      </c>
      <c r="FB203" s="13" t="s">
        <v>167</v>
      </c>
      <c r="FC203" s="13" t="s">
        <v>168</v>
      </c>
      <c r="FD203" s="13" t="s">
        <v>169</v>
      </c>
      <c r="FE203" s="13" t="s">
        <v>170</v>
      </c>
      <c r="FF203" s="13" t="s">
        <v>171</v>
      </c>
      <c r="FG203" s="13" t="s">
        <v>172</v>
      </c>
      <c r="FH203" s="13" t="s">
        <v>173</v>
      </c>
    </row>
    <row r="204" spans="1:164" s="17" customFormat="1" x14ac:dyDescent="0.85">
      <c r="A204" s="15"/>
      <c r="B204" s="15"/>
      <c r="C204" s="100"/>
      <c r="D204" s="100"/>
      <c r="E204" s="100"/>
      <c r="F204" s="100"/>
      <c r="G204" s="100"/>
      <c r="H204" s="16">
        <f>SUM(H205:H213)</f>
        <v>436400</v>
      </c>
      <c r="I204" s="16">
        <f t="shared" ref="I204:BT204" si="459">SUM(I205+I209+I212)</f>
        <v>0</v>
      </c>
      <c r="J204" s="16">
        <f t="shared" si="459"/>
        <v>0</v>
      </c>
      <c r="K204" s="16">
        <f t="shared" si="459"/>
        <v>0</v>
      </c>
      <c r="L204" s="16">
        <f t="shared" si="459"/>
        <v>0</v>
      </c>
      <c r="M204" s="16">
        <f t="shared" si="459"/>
        <v>0</v>
      </c>
      <c r="N204" s="16">
        <f t="shared" si="459"/>
        <v>0</v>
      </c>
      <c r="O204" s="16">
        <f t="shared" si="459"/>
        <v>0</v>
      </c>
      <c r="P204" s="16">
        <f t="shared" si="459"/>
        <v>0</v>
      </c>
      <c r="Q204" s="16">
        <f t="shared" si="459"/>
        <v>0</v>
      </c>
      <c r="R204" s="16">
        <f t="shared" si="459"/>
        <v>0</v>
      </c>
      <c r="S204" s="16">
        <f t="shared" si="459"/>
        <v>0</v>
      </c>
      <c r="T204" s="16">
        <f t="shared" si="459"/>
        <v>0</v>
      </c>
      <c r="U204" s="16">
        <f t="shared" si="459"/>
        <v>0</v>
      </c>
      <c r="V204" s="16">
        <f t="shared" si="459"/>
        <v>0</v>
      </c>
      <c r="W204" s="16">
        <f t="shared" si="459"/>
        <v>0</v>
      </c>
      <c r="X204" s="16">
        <f t="shared" si="459"/>
        <v>0</v>
      </c>
      <c r="Y204" s="16">
        <f t="shared" si="459"/>
        <v>0</v>
      </c>
      <c r="Z204" s="16">
        <f t="shared" si="459"/>
        <v>0</v>
      </c>
      <c r="AA204" s="16">
        <f t="shared" si="459"/>
        <v>0</v>
      </c>
      <c r="AB204" s="16">
        <f t="shared" si="459"/>
        <v>0</v>
      </c>
      <c r="AC204" s="16">
        <f t="shared" si="459"/>
        <v>0</v>
      </c>
      <c r="AD204" s="16">
        <f t="shared" si="459"/>
        <v>0</v>
      </c>
      <c r="AE204" s="16">
        <f t="shared" si="459"/>
        <v>0</v>
      </c>
      <c r="AF204" s="16">
        <f t="shared" si="459"/>
        <v>0</v>
      </c>
      <c r="AG204" s="16">
        <f t="shared" si="459"/>
        <v>0</v>
      </c>
      <c r="AH204" s="16">
        <f t="shared" si="459"/>
        <v>0</v>
      </c>
      <c r="AI204" s="16">
        <f t="shared" si="459"/>
        <v>0</v>
      </c>
      <c r="AJ204" s="16">
        <f t="shared" si="459"/>
        <v>0</v>
      </c>
      <c r="AK204" s="16">
        <f t="shared" si="459"/>
        <v>0</v>
      </c>
      <c r="AL204" s="16">
        <f t="shared" si="459"/>
        <v>0</v>
      </c>
      <c r="AM204" s="16">
        <f t="shared" si="459"/>
        <v>0</v>
      </c>
      <c r="AN204" s="16">
        <f t="shared" si="459"/>
        <v>0</v>
      </c>
      <c r="AO204" s="16">
        <f t="shared" si="459"/>
        <v>0</v>
      </c>
      <c r="AP204" s="16">
        <f t="shared" si="459"/>
        <v>0</v>
      </c>
      <c r="AQ204" s="16">
        <f t="shared" si="459"/>
        <v>0</v>
      </c>
      <c r="AR204" s="16">
        <f t="shared" si="459"/>
        <v>0</v>
      </c>
      <c r="AS204" s="16">
        <f t="shared" si="459"/>
        <v>0</v>
      </c>
      <c r="AT204" s="16">
        <f t="shared" si="459"/>
        <v>0</v>
      </c>
      <c r="AU204" s="16">
        <f t="shared" si="459"/>
        <v>0</v>
      </c>
      <c r="AV204" s="16">
        <f t="shared" si="459"/>
        <v>0</v>
      </c>
      <c r="AW204" s="16">
        <f t="shared" si="459"/>
        <v>0</v>
      </c>
      <c r="AX204" s="16">
        <f t="shared" si="459"/>
        <v>0</v>
      </c>
      <c r="AY204" s="16">
        <f t="shared" si="459"/>
        <v>0</v>
      </c>
      <c r="AZ204" s="16">
        <f t="shared" si="459"/>
        <v>0</v>
      </c>
      <c r="BA204" s="16">
        <f t="shared" si="459"/>
        <v>0</v>
      </c>
      <c r="BB204" s="16">
        <f t="shared" si="459"/>
        <v>0</v>
      </c>
      <c r="BC204" s="16">
        <f t="shared" si="459"/>
        <v>0</v>
      </c>
      <c r="BD204" s="16">
        <f t="shared" si="459"/>
        <v>0</v>
      </c>
      <c r="BE204" s="16">
        <f t="shared" si="459"/>
        <v>0</v>
      </c>
      <c r="BF204" s="16">
        <f t="shared" si="459"/>
        <v>0</v>
      </c>
      <c r="BG204" s="16">
        <f t="shared" si="459"/>
        <v>0</v>
      </c>
      <c r="BH204" s="16">
        <f t="shared" si="459"/>
        <v>0</v>
      </c>
      <c r="BI204" s="16">
        <f t="shared" si="459"/>
        <v>0</v>
      </c>
      <c r="BJ204" s="16">
        <f t="shared" si="459"/>
        <v>0</v>
      </c>
      <c r="BK204" s="16">
        <f t="shared" si="459"/>
        <v>0</v>
      </c>
      <c r="BL204" s="16">
        <f t="shared" si="459"/>
        <v>0</v>
      </c>
      <c r="BM204" s="16">
        <f t="shared" si="459"/>
        <v>0</v>
      </c>
      <c r="BN204" s="16">
        <f t="shared" si="459"/>
        <v>0</v>
      </c>
      <c r="BO204" s="16">
        <f t="shared" si="459"/>
        <v>0</v>
      </c>
      <c r="BP204" s="16">
        <f t="shared" si="459"/>
        <v>0</v>
      </c>
      <c r="BQ204" s="16">
        <f t="shared" si="459"/>
        <v>0</v>
      </c>
      <c r="BR204" s="16">
        <f t="shared" si="459"/>
        <v>0</v>
      </c>
      <c r="BS204" s="16">
        <f t="shared" si="459"/>
        <v>0</v>
      </c>
      <c r="BT204" s="16">
        <f t="shared" si="459"/>
        <v>0</v>
      </c>
      <c r="BU204" s="16">
        <f t="shared" ref="BU204:EG204" si="460">SUM(BU205+BU209+BU212)</f>
        <v>0</v>
      </c>
      <c r="BV204" s="16">
        <f t="shared" si="460"/>
        <v>0</v>
      </c>
      <c r="BW204" s="16">
        <f t="shared" si="460"/>
        <v>0</v>
      </c>
      <c r="BX204" s="16">
        <f t="shared" si="460"/>
        <v>0</v>
      </c>
      <c r="BY204" s="16">
        <f t="shared" si="460"/>
        <v>0</v>
      </c>
      <c r="BZ204" s="16">
        <f t="shared" si="460"/>
        <v>0</v>
      </c>
      <c r="CA204" s="16">
        <f t="shared" si="460"/>
        <v>0</v>
      </c>
      <c r="CB204" s="16">
        <f t="shared" si="460"/>
        <v>0</v>
      </c>
      <c r="CC204" s="16">
        <f t="shared" si="460"/>
        <v>0</v>
      </c>
      <c r="CD204" s="16">
        <f t="shared" si="460"/>
        <v>0</v>
      </c>
      <c r="CE204" s="16">
        <f t="shared" si="460"/>
        <v>0</v>
      </c>
      <c r="CF204" s="16">
        <f t="shared" si="460"/>
        <v>0</v>
      </c>
      <c r="CG204" s="16">
        <f t="shared" si="460"/>
        <v>0</v>
      </c>
      <c r="CH204" s="16">
        <f t="shared" si="460"/>
        <v>0</v>
      </c>
      <c r="CI204" s="16">
        <f t="shared" si="460"/>
        <v>0</v>
      </c>
      <c r="CJ204" s="16">
        <f t="shared" si="460"/>
        <v>0</v>
      </c>
      <c r="CK204" s="16">
        <f t="shared" si="460"/>
        <v>0</v>
      </c>
      <c r="CL204" s="16">
        <f t="shared" si="460"/>
        <v>0</v>
      </c>
      <c r="CM204" s="16">
        <f t="shared" si="460"/>
        <v>0</v>
      </c>
      <c r="CN204" s="16">
        <f t="shared" si="460"/>
        <v>0</v>
      </c>
      <c r="CO204" s="16">
        <f t="shared" si="460"/>
        <v>0</v>
      </c>
      <c r="CP204" s="16">
        <f t="shared" si="460"/>
        <v>0</v>
      </c>
      <c r="CQ204" s="16">
        <f t="shared" si="460"/>
        <v>0</v>
      </c>
      <c r="CR204" s="16">
        <f t="shared" si="460"/>
        <v>0</v>
      </c>
      <c r="CS204" s="16"/>
      <c r="CT204" s="16">
        <f t="shared" si="460"/>
        <v>0</v>
      </c>
      <c r="CU204" s="16">
        <f t="shared" si="460"/>
        <v>0</v>
      </c>
      <c r="CV204" s="16">
        <f t="shared" si="460"/>
        <v>0</v>
      </c>
      <c r="CW204" s="16">
        <f t="shared" si="460"/>
        <v>0</v>
      </c>
      <c r="CX204" s="16">
        <f t="shared" si="460"/>
        <v>0</v>
      </c>
      <c r="CY204" s="16">
        <f t="shared" si="460"/>
        <v>0</v>
      </c>
      <c r="CZ204" s="16">
        <f t="shared" si="460"/>
        <v>0</v>
      </c>
      <c r="DA204" s="16">
        <f t="shared" si="460"/>
        <v>0</v>
      </c>
      <c r="DB204" s="16">
        <f t="shared" si="460"/>
        <v>0</v>
      </c>
      <c r="DC204" s="16">
        <f t="shared" si="460"/>
        <v>0</v>
      </c>
      <c r="DD204" s="16">
        <f t="shared" si="460"/>
        <v>0</v>
      </c>
      <c r="DE204" s="16">
        <f t="shared" si="460"/>
        <v>0</v>
      </c>
      <c r="DF204" s="16">
        <f t="shared" si="460"/>
        <v>0</v>
      </c>
      <c r="DG204" s="16">
        <f t="shared" si="460"/>
        <v>0</v>
      </c>
      <c r="DH204" s="16">
        <f t="shared" si="460"/>
        <v>0</v>
      </c>
      <c r="DI204" s="16">
        <f t="shared" si="460"/>
        <v>0</v>
      </c>
      <c r="DJ204" s="16">
        <f t="shared" si="460"/>
        <v>0</v>
      </c>
      <c r="DK204" s="16">
        <f t="shared" si="460"/>
        <v>0</v>
      </c>
      <c r="DL204" s="16">
        <f t="shared" si="460"/>
        <v>0</v>
      </c>
      <c r="DM204" s="16">
        <f t="shared" si="460"/>
        <v>0</v>
      </c>
      <c r="DN204" s="16">
        <f t="shared" si="460"/>
        <v>0</v>
      </c>
      <c r="DO204" s="16">
        <f t="shared" si="460"/>
        <v>0</v>
      </c>
      <c r="DP204" s="16">
        <f t="shared" si="460"/>
        <v>0</v>
      </c>
      <c r="DQ204" s="16">
        <f t="shared" si="460"/>
        <v>0</v>
      </c>
      <c r="DR204" s="16">
        <f t="shared" si="460"/>
        <v>0</v>
      </c>
      <c r="DS204" s="16">
        <f t="shared" si="460"/>
        <v>0</v>
      </c>
      <c r="DT204" s="16">
        <f t="shared" si="460"/>
        <v>0</v>
      </c>
      <c r="DU204" s="16">
        <f t="shared" si="460"/>
        <v>0</v>
      </c>
      <c r="DV204" s="16">
        <f t="shared" si="460"/>
        <v>0</v>
      </c>
      <c r="DW204" s="16">
        <f t="shared" si="460"/>
        <v>0</v>
      </c>
      <c r="DX204" s="16">
        <f t="shared" si="460"/>
        <v>0</v>
      </c>
      <c r="DY204" s="16">
        <f t="shared" si="460"/>
        <v>0</v>
      </c>
      <c r="DZ204" s="16">
        <f t="shared" si="460"/>
        <v>0</v>
      </c>
      <c r="EA204" s="16">
        <f t="shared" si="460"/>
        <v>0</v>
      </c>
      <c r="EB204" s="16">
        <f t="shared" si="460"/>
        <v>0</v>
      </c>
      <c r="EC204" s="16">
        <f t="shared" si="460"/>
        <v>0</v>
      </c>
      <c r="ED204" s="16">
        <f t="shared" si="460"/>
        <v>0</v>
      </c>
      <c r="EE204" s="16">
        <f t="shared" si="460"/>
        <v>0</v>
      </c>
      <c r="EF204" s="16">
        <f t="shared" si="460"/>
        <v>0</v>
      </c>
      <c r="EG204" s="16">
        <f t="shared" si="460"/>
        <v>0</v>
      </c>
      <c r="EH204" s="16">
        <f t="shared" ref="EH204:FH204" si="461">SUM(EH205+EH209+EH212)</f>
        <v>0</v>
      </c>
      <c r="EI204" s="16">
        <f t="shared" si="461"/>
        <v>0</v>
      </c>
      <c r="EJ204" s="16">
        <f t="shared" si="461"/>
        <v>0</v>
      </c>
      <c r="EK204" s="16">
        <f t="shared" si="461"/>
        <v>0</v>
      </c>
      <c r="EL204" s="16">
        <f t="shared" si="461"/>
        <v>0</v>
      </c>
      <c r="EM204" s="16">
        <f t="shared" si="461"/>
        <v>0</v>
      </c>
      <c r="EN204" s="16">
        <f t="shared" si="461"/>
        <v>0</v>
      </c>
      <c r="EO204" s="16">
        <f t="shared" si="461"/>
        <v>0</v>
      </c>
      <c r="EP204" s="16">
        <f t="shared" si="461"/>
        <v>0</v>
      </c>
      <c r="EQ204" s="16">
        <f t="shared" si="461"/>
        <v>0</v>
      </c>
      <c r="ER204" s="16">
        <f t="shared" si="461"/>
        <v>0</v>
      </c>
      <c r="ES204" s="16">
        <f t="shared" si="461"/>
        <v>0</v>
      </c>
      <c r="ET204" s="16">
        <f t="shared" si="461"/>
        <v>0</v>
      </c>
      <c r="EU204" s="16">
        <f t="shared" si="461"/>
        <v>0</v>
      </c>
      <c r="EV204" s="16">
        <f t="shared" si="461"/>
        <v>0</v>
      </c>
      <c r="EW204" s="16">
        <f t="shared" si="461"/>
        <v>0</v>
      </c>
      <c r="EX204" s="16">
        <f t="shared" si="461"/>
        <v>0</v>
      </c>
      <c r="EY204" s="16">
        <f t="shared" si="461"/>
        <v>0</v>
      </c>
      <c r="EZ204" s="16">
        <f t="shared" si="461"/>
        <v>0</v>
      </c>
      <c r="FA204" s="16">
        <f t="shared" si="461"/>
        <v>0</v>
      </c>
      <c r="FB204" s="16">
        <f t="shared" si="461"/>
        <v>0</v>
      </c>
      <c r="FC204" s="16">
        <f t="shared" si="461"/>
        <v>0</v>
      </c>
      <c r="FD204" s="16">
        <f t="shared" si="461"/>
        <v>0</v>
      </c>
      <c r="FE204" s="16">
        <f t="shared" si="461"/>
        <v>0</v>
      </c>
      <c r="FF204" s="16">
        <f t="shared" si="461"/>
        <v>0</v>
      </c>
      <c r="FG204" s="16">
        <f t="shared" si="461"/>
        <v>0</v>
      </c>
      <c r="FH204" s="16">
        <f t="shared" si="461"/>
        <v>0</v>
      </c>
    </row>
    <row r="205" spans="1:164" s="19" customFormat="1" hidden="1" x14ac:dyDescent="0.85">
      <c r="A205" s="2" t="s">
        <v>175</v>
      </c>
      <c r="B205" s="2"/>
      <c r="C205" s="2"/>
      <c r="D205" s="2"/>
      <c r="E205" s="2"/>
      <c r="F205" s="2"/>
      <c r="G205" s="2"/>
      <c r="H205" s="2">
        <f>SUM(I205:FH205)</f>
        <v>0</v>
      </c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</row>
    <row r="206" spans="1:164" s="19" customFormat="1" hidden="1" x14ac:dyDescent="0.85">
      <c r="A206" s="131"/>
      <c r="B206" s="131"/>
      <c r="C206" s="131"/>
      <c r="D206" s="131"/>
      <c r="E206" s="131"/>
      <c r="F206" s="131"/>
      <c r="G206" s="131"/>
      <c r="H206" s="131">
        <f t="shared" ref="H206:H212" si="462">SUM(I206:FH206)</f>
        <v>0</v>
      </c>
      <c r="I206" s="131"/>
      <c r="J206" s="131"/>
      <c r="K206" s="131"/>
      <c r="L206" s="131"/>
      <c r="M206" s="131"/>
      <c r="N206" s="131"/>
      <c r="O206" s="131"/>
      <c r="P206" s="131"/>
      <c r="Q206" s="131"/>
      <c r="R206" s="131"/>
      <c r="S206" s="131"/>
      <c r="T206" s="131"/>
      <c r="U206" s="131"/>
      <c r="V206" s="131"/>
      <c r="W206" s="131"/>
      <c r="X206" s="131"/>
      <c r="Y206" s="131"/>
      <c r="Z206" s="131"/>
      <c r="AA206" s="131"/>
      <c r="AB206" s="131"/>
      <c r="AC206" s="131"/>
      <c r="AD206" s="131"/>
      <c r="AE206" s="131"/>
      <c r="AF206" s="131"/>
      <c r="AG206" s="131"/>
      <c r="AH206" s="131"/>
      <c r="AI206" s="131"/>
      <c r="AJ206" s="131"/>
      <c r="AK206" s="131"/>
      <c r="AL206" s="131"/>
      <c r="AM206" s="131"/>
      <c r="AN206" s="131"/>
      <c r="AO206" s="131"/>
      <c r="AP206" s="131"/>
      <c r="AQ206" s="131"/>
      <c r="AR206" s="131"/>
      <c r="AS206" s="131"/>
      <c r="AT206" s="131"/>
      <c r="AU206" s="131"/>
      <c r="AV206" s="131"/>
      <c r="AW206" s="131"/>
      <c r="AX206" s="131"/>
      <c r="AY206" s="131"/>
      <c r="AZ206" s="131"/>
      <c r="BA206" s="131"/>
      <c r="BB206" s="131"/>
      <c r="BC206" s="131"/>
      <c r="BD206" s="131"/>
      <c r="BE206" s="131"/>
      <c r="BF206" s="131"/>
      <c r="BG206" s="131"/>
      <c r="BH206" s="131"/>
      <c r="BI206" s="131"/>
      <c r="BJ206" s="131"/>
      <c r="BK206" s="131"/>
      <c r="BL206" s="131"/>
      <c r="BM206" s="131"/>
      <c r="BN206" s="131"/>
      <c r="BO206" s="131"/>
      <c r="BP206" s="131"/>
      <c r="BQ206" s="131"/>
      <c r="BR206" s="131"/>
      <c r="BS206" s="131"/>
      <c r="BT206" s="131"/>
      <c r="BU206" s="131"/>
      <c r="BV206" s="131"/>
      <c r="BW206" s="131"/>
      <c r="BX206" s="131"/>
      <c r="BY206" s="131"/>
      <c r="BZ206" s="131"/>
      <c r="CA206" s="131"/>
      <c r="CB206" s="131"/>
      <c r="CC206" s="131"/>
      <c r="CD206" s="131"/>
      <c r="CE206" s="131"/>
      <c r="CF206" s="131"/>
      <c r="CG206" s="131"/>
      <c r="CH206" s="131"/>
      <c r="CI206" s="131"/>
      <c r="CJ206" s="131"/>
      <c r="CK206" s="131"/>
      <c r="CL206" s="131"/>
      <c r="CM206" s="131"/>
      <c r="CN206" s="131"/>
      <c r="CO206" s="131"/>
      <c r="CP206" s="131"/>
      <c r="CQ206" s="131"/>
      <c r="CR206" s="131"/>
      <c r="CS206" s="131"/>
      <c r="CT206" s="131"/>
      <c r="CU206" s="131"/>
      <c r="CV206" s="131"/>
      <c r="CW206" s="131"/>
      <c r="CX206" s="131"/>
      <c r="CY206" s="131"/>
      <c r="CZ206" s="131"/>
      <c r="DA206" s="131"/>
      <c r="DB206" s="131"/>
      <c r="DC206" s="131"/>
      <c r="DD206" s="131"/>
      <c r="DE206" s="131"/>
      <c r="DF206" s="131"/>
      <c r="DG206" s="131"/>
      <c r="DH206" s="131"/>
      <c r="DI206" s="131"/>
      <c r="DJ206" s="131"/>
      <c r="DK206" s="131"/>
      <c r="DL206" s="131"/>
      <c r="DM206" s="131"/>
      <c r="DN206" s="131"/>
      <c r="DO206" s="131"/>
      <c r="DP206" s="131"/>
      <c r="DQ206" s="131"/>
      <c r="DR206" s="131"/>
      <c r="DS206" s="131"/>
      <c r="DT206" s="131"/>
      <c r="DU206" s="131"/>
      <c r="DV206" s="131"/>
      <c r="DW206" s="131"/>
      <c r="DX206" s="131"/>
      <c r="DY206" s="131"/>
      <c r="DZ206" s="131"/>
      <c r="EA206" s="131"/>
      <c r="EB206" s="131"/>
      <c r="EC206" s="131"/>
      <c r="ED206" s="131"/>
      <c r="EE206" s="131"/>
      <c r="EF206" s="131"/>
      <c r="EG206" s="131"/>
      <c r="EH206" s="131"/>
      <c r="EI206" s="131"/>
      <c r="EJ206" s="131"/>
      <c r="EK206" s="131"/>
      <c r="EL206" s="131"/>
      <c r="EM206" s="131"/>
      <c r="EN206" s="131"/>
      <c r="EO206" s="131"/>
      <c r="EP206" s="131"/>
      <c r="EQ206" s="131"/>
      <c r="ER206" s="131"/>
      <c r="ES206" s="131"/>
      <c r="ET206" s="131"/>
      <c r="EU206" s="131"/>
      <c r="EV206" s="131"/>
      <c r="EW206" s="131"/>
      <c r="EX206" s="131"/>
      <c r="EY206" s="131"/>
      <c r="EZ206" s="131"/>
      <c r="FA206" s="131"/>
      <c r="FB206" s="131"/>
      <c r="FC206" s="131"/>
      <c r="FD206" s="131"/>
      <c r="FE206" s="131"/>
      <c r="FF206" s="131"/>
      <c r="FG206" s="131"/>
      <c r="FH206" s="131"/>
    </row>
    <row r="207" spans="1:164" s="19" customFormat="1" hidden="1" x14ac:dyDescent="0.85">
      <c r="A207" s="131"/>
      <c r="B207" s="131"/>
      <c r="C207" s="131"/>
      <c r="D207" s="131"/>
      <c r="E207" s="131"/>
      <c r="F207" s="131"/>
      <c r="G207" s="131"/>
      <c r="H207" s="131">
        <f t="shared" si="462"/>
        <v>0</v>
      </c>
      <c r="I207" s="131"/>
      <c r="J207" s="131"/>
      <c r="K207" s="131"/>
      <c r="L207" s="131"/>
      <c r="M207" s="131"/>
      <c r="N207" s="131"/>
      <c r="O207" s="131"/>
      <c r="P207" s="131"/>
      <c r="Q207" s="131"/>
      <c r="R207" s="131"/>
      <c r="S207" s="131"/>
      <c r="T207" s="131"/>
      <c r="U207" s="131"/>
      <c r="V207" s="131"/>
      <c r="W207" s="131"/>
      <c r="X207" s="131"/>
      <c r="Y207" s="131"/>
      <c r="Z207" s="131"/>
      <c r="AA207" s="131"/>
      <c r="AB207" s="131"/>
      <c r="AC207" s="131"/>
      <c r="AD207" s="131"/>
      <c r="AE207" s="131"/>
      <c r="AF207" s="131"/>
      <c r="AG207" s="131"/>
      <c r="AH207" s="131"/>
      <c r="AI207" s="131"/>
      <c r="AJ207" s="131"/>
      <c r="AK207" s="131"/>
      <c r="AL207" s="131"/>
      <c r="AM207" s="131"/>
      <c r="AN207" s="131"/>
      <c r="AO207" s="131"/>
      <c r="AP207" s="131"/>
      <c r="AQ207" s="131"/>
      <c r="AR207" s="131"/>
      <c r="AS207" s="131"/>
      <c r="AT207" s="131"/>
      <c r="AU207" s="131"/>
      <c r="AV207" s="131"/>
      <c r="AW207" s="131"/>
      <c r="AX207" s="131"/>
      <c r="AY207" s="131"/>
      <c r="AZ207" s="131"/>
      <c r="BA207" s="131"/>
      <c r="BB207" s="131"/>
      <c r="BC207" s="131"/>
      <c r="BD207" s="131"/>
      <c r="BE207" s="131"/>
      <c r="BF207" s="131"/>
      <c r="BG207" s="131"/>
      <c r="BH207" s="131"/>
      <c r="BI207" s="131"/>
      <c r="BJ207" s="131"/>
      <c r="BK207" s="131"/>
      <c r="BL207" s="131"/>
      <c r="BM207" s="131"/>
      <c r="BN207" s="131"/>
      <c r="BO207" s="131"/>
      <c r="BP207" s="131"/>
      <c r="BQ207" s="131"/>
      <c r="BR207" s="131"/>
      <c r="BS207" s="131"/>
      <c r="BT207" s="131"/>
      <c r="BU207" s="131"/>
      <c r="BV207" s="131"/>
      <c r="BW207" s="131"/>
      <c r="BX207" s="131"/>
      <c r="BY207" s="131"/>
      <c r="BZ207" s="131"/>
      <c r="CA207" s="131"/>
      <c r="CB207" s="131"/>
      <c r="CC207" s="131"/>
      <c r="CD207" s="131"/>
      <c r="CE207" s="131"/>
      <c r="CF207" s="131"/>
      <c r="CG207" s="131"/>
      <c r="CH207" s="131"/>
      <c r="CI207" s="131"/>
      <c r="CJ207" s="131"/>
      <c r="CK207" s="131"/>
      <c r="CL207" s="131"/>
      <c r="CM207" s="131"/>
      <c r="CN207" s="131"/>
      <c r="CO207" s="131"/>
      <c r="CP207" s="131"/>
      <c r="CQ207" s="131"/>
      <c r="CR207" s="131"/>
      <c r="CS207" s="131"/>
      <c r="CT207" s="131"/>
      <c r="CU207" s="131"/>
      <c r="CV207" s="131"/>
      <c r="CW207" s="131"/>
      <c r="CX207" s="131"/>
      <c r="CY207" s="131"/>
      <c r="CZ207" s="131"/>
      <c r="DA207" s="131"/>
      <c r="DB207" s="131"/>
      <c r="DC207" s="131"/>
      <c r="DD207" s="131"/>
      <c r="DE207" s="131"/>
      <c r="DF207" s="131"/>
      <c r="DG207" s="131"/>
      <c r="DH207" s="131"/>
      <c r="DI207" s="131"/>
      <c r="DJ207" s="131"/>
      <c r="DK207" s="131"/>
      <c r="DL207" s="131"/>
      <c r="DM207" s="131"/>
      <c r="DN207" s="131"/>
      <c r="DO207" s="131"/>
      <c r="DP207" s="131"/>
      <c r="DQ207" s="131"/>
      <c r="DR207" s="131"/>
      <c r="DS207" s="131"/>
      <c r="DT207" s="131"/>
      <c r="DU207" s="131"/>
      <c r="DV207" s="131"/>
      <c r="DW207" s="131"/>
      <c r="DX207" s="131"/>
      <c r="DY207" s="131"/>
      <c r="DZ207" s="131"/>
      <c r="EA207" s="131"/>
      <c r="EB207" s="131"/>
      <c r="EC207" s="131"/>
      <c r="ED207" s="131"/>
      <c r="EE207" s="131"/>
      <c r="EF207" s="131"/>
      <c r="EG207" s="131"/>
      <c r="EH207" s="131"/>
      <c r="EI207" s="131"/>
      <c r="EJ207" s="131"/>
      <c r="EK207" s="131"/>
      <c r="EL207" s="131"/>
      <c r="EM207" s="131"/>
      <c r="EN207" s="131"/>
      <c r="EO207" s="131"/>
      <c r="EP207" s="131"/>
      <c r="EQ207" s="131"/>
      <c r="ER207" s="131"/>
      <c r="ES207" s="131"/>
      <c r="ET207" s="131"/>
      <c r="EU207" s="131"/>
      <c r="EV207" s="131"/>
      <c r="EW207" s="131"/>
      <c r="EX207" s="131"/>
      <c r="EY207" s="131"/>
      <c r="EZ207" s="131"/>
      <c r="FA207" s="131"/>
      <c r="FB207" s="131"/>
      <c r="FC207" s="131"/>
      <c r="FD207" s="131"/>
      <c r="FE207" s="131"/>
      <c r="FF207" s="131"/>
      <c r="FG207" s="131"/>
      <c r="FH207" s="131"/>
    </row>
    <row r="208" spans="1:164" s="19" customFormat="1" hidden="1" x14ac:dyDescent="0.85">
      <c r="A208" s="131"/>
      <c r="B208" s="131"/>
      <c r="C208" s="131"/>
      <c r="D208" s="131"/>
      <c r="E208" s="131"/>
      <c r="F208" s="131"/>
      <c r="G208" s="131"/>
      <c r="H208" s="131">
        <f t="shared" si="462"/>
        <v>0</v>
      </c>
      <c r="I208" s="131"/>
      <c r="J208" s="131"/>
      <c r="K208" s="131"/>
      <c r="L208" s="131"/>
      <c r="M208" s="131"/>
      <c r="N208" s="131"/>
      <c r="O208" s="131"/>
      <c r="P208" s="131"/>
      <c r="Q208" s="131"/>
      <c r="R208" s="131"/>
      <c r="S208" s="131"/>
      <c r="T208" s="131"/>
      <c r="U208" s="131"/>
      <c r="V208" s="131"/>
      <c r="W208" s="131"/>
      <c r="X208" s="131"/>
      <c r="Y208" s="131"/>
      <c r="Z208" s="131"/>
      <c r="AA208" s="131"/>
      <c r="AB208" s="131"/>
      <c r="AC208" s="131"/>
      <c r="AD208" s="131"/>
      <c r="AE208" s="131"/>
      <c r="AF208" s="131"/>
      <c r="AG208" s="131"/>
      <c r="AH208" s="131"/>
      <c r="AI208" s="131"/>
      <c r="AJ208" s="131"/>
      <c r="AK208" s="131"/>
      <c r="AL208" s="131"/>
      <c r="AM208" s="131"/>
      <c r="AN208" s="131"/>
      <c r="AO208" s="131"/>
      <c r="AP208" s="131"/>
      <c r="AQ208" s="131"/>
      <c r="AR208" s="131"/>
      <c r="AS208" s="131"/>
      <c r="AT208" s="131"/>
      <c r="AU208" s="131"/>
      <c r="AV208" s="131"/>
      <c r="AW208" s="131"/>
      <c r="AX208" s="131"/>
      <c r="AY208" s="131"/>
      <c r="AZ208" s="131"/>
      <c r="BA208" s="131"/>
      <c r="BB208" s="131"/>
      <c r="BC208" s="131"/>
      <c r="BD208" s="131"/>
      <c r="BE208" s="131"/>
      <c r="BF208" s="131"/>
      <c r="BG208" s="131"/>
      <c r="BH208" s="131"/>
      <c r="BI208" s="131"/>
      <c r="BJ208" s="131"/>
      <c r="BK208" s="131"/>
      <c r="BL208" s="131"/>
      <c r="BM208" s="131"/>
      <c r="BN208" s="131"/>
      <c r="BO208" s="131"/>
      <c r="BP208" s="131"/>
      <c r="BQ208" s="131"/>
      <c r="BR208" s="131"/>
      <c r="BS208" s="131"/>
      <c r="BT208" s="131"/>
      <c r="BU208" s="131"/>
      <c r="BV208" s="131"/>
      <c r="BW208" s="131"/>
      <c r="BX208" s="131"/>
      <c r="BY208" s="131"/>
      <c r="BZ208" s="131"/>
      <c r="CA208" s="131"/>
      <c r="CB208" s="131"/>
      <c r="CC208" s="131"/>
      <c r="CD208" s="131"/>
      <c r="CE208" s="131"/>
      <c r="CF208" s="131"/>
      <c r="CG208" s="131"/>
      <c r="CH208" s="131"/>
      <c r="CI208" s="131"/>
      <c r="CJ208" s="131"/>
      <c r="CK208" s="131"/>
      <c r="CL208" s="131"/>
      <c r="CM208" s="131"/>
      <c r="CN208" s="131"/>
      <c r="CO208" s="131"/>
      <c r="CP208" s="131"/>
      <c r="CQ208" s="131"/>
      <c r="CR208" s="131"/>
      <c r="CS208" s="131"/>
      <c r="CT208" s="131"/>
      <c r="CU208" s="131"/>
      <c r="CV208" s="131"/>
      <c r="CW208" s="131"/>
      <c r="CX208" s="131"/>
      <c r="CY208" s="131"/>
      <c r="CZ208" s="131"/>
      <c r="DA208" s="131"/>
      <c r="DB208" s="131"/>
      <c r="DC208" s="131"/>
      <c r="DD208" s="131"/>
      <c r="DE208" s="131"/>
      <c r="DF208" s="131"/>
      <c r="DG208" s="131"/>
      <c r="DH208" s="131"/>
      <c r="DI208" s="131"/>
      <c r="DJ208" s="131"/>
      <c r="DK208" s="131"/>
      <c r="DL208" s="131"/>
      <c r="DM208" s="131"/>
      <c r="DN208" s="131"/>
      <c r="DO208" s="131"/>
      <c r="DP208" s="131"/>
      <c r="DQ208" s="131"/>
      <c r="DR208" s="131"/>
      <c r="DS208" s="131"/>
      <c r="DT208" s="131"/>
      <c r="DU208" s="131"/>
      <c r="DV208" s="131"/>
      <c r="DW208" s="131"/>
      <c r="DX208" s="131"/>
      <c r="DY208" s="131"/>
      <c r="DZ208" s="131"/>
      <c r="EA208" s="131"/>
      <c r="EB208" s="131"/>
      <c r="EC208" s="131"/>
      <c r="ED208" s="131"/>
      <c r="EE208" s="131"/>
      <c r="EF208" s="131"/>
      <c r="EG208" s="131"/>
      <c r="EH208" s="131"/>
      <c r="EI208" s="131"/>
      <c r="EJ208" s="131"/>
      <c r="EK208" s="131"/>
      <c r="EL208" s="131"/>
      <c r="EM208" s="131"/>
      <c r="EN208" s="131"/>
      <c r="EO208" s="131"/>
      <c r="EP208" s="131"/>
      <c r="EQ208" s="131"/>
      <c r="ER208" s="131"/>
      <c r="ES208" s="131"/>
      <c r="ET208" s="131"/>
      <c r="EU208" s="131"/>
      <c r="EV208" s="131"/>
      <c r="EW208" s="131"/>
      <c r="EX208" s="131"/>
      <c r="EY208" s="131"/>
      <c r="EZ208" s="131"/>
      <c r="FA208" s="131"/>
      <c r="FB208" s="131"/>
      <c r="FC208" s="131"/>
      <c r="FD208" s="131"/>
      <c r="FE208" s="131"/>
      <c r="FF208" s="131"/>
      <c r="FG208" s="131"/>
      <c r="FH208" s="131"/>
    </row>
    <row r="209" spans="1:164" s="19" customFormat="1" x14ac:dyDescent="0.85">
      <c r="A209" s="2" t="s">
        <v>181</v>
      </c>
      <c r="B209" s="2"/>
      <c r="C209" s="2"/>
      <c r="D209" s="2"/>
      <c r="E209" s="2"/>
      <c r="F209" s="2"/>
      <c r="G209" s="2"/>
      <c r="H209" s="2">
        <f t="shared" si="462"/>
        <v>0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</row>
    <row r="210" spans="1:164" x14ac:dyDescent="0.85">
      <c r="A210" s="207" t="s">
        <v>298</v>
      </c>
      <c r="B210" s="207" t="s">
        <v>246</v>
      </c>
      <c r="C210" s="243" t="s">
        <v>299</v>
      </c>
      <c r="D210" s="211" t="s">
        <v>288</v>
      </c>
      <c r="E210" s="211" t="s">
        <v>288</v>
      </c>
      <c r="F210" s="211" t="s">
        <v>288</v>
      </c>
      <c r="G210" s="211" t="s">
        <v>288</v>
      </c>
      <c r="H210" s="207">
        <f>SUM(I210:FH210)</f>
        <v>26400</v>
      </c>
      <c r="I210" s="207">
        <v>0</v>
      </c>
      <c r="J210" s="207">
        <v>0</v>
      </c>
      <c r="K210" s="207">
        <v>0</v>
      </c>
      <c r="L210" s="207">
        <v>0</v>
      </c>
      <c r="M210" s="207">
        <v>0</v>
      </c>
      <c r="N210" s="207">
        <v>0</v>
      </c>
      <c r="O210" s="207">
        <v>0</v>
      </c>
      <c r="P210" s="207">
        <v>0</v>
      </c>
      <c r="Q210" s="207">
        <v>0</v>
      </c>
      <c r="R210" s="207">
        <v>0</v>
      </c>
      <c r="S210" s="207">
        <v>0</v>
      </c>
      <c r="T210" s="207">
        <v>0</v>
      </c>
      <c r="U210" s="207">
        <v>0</v>
      </c>
      <c r="V210" s="207">
        <v>0</v>
      </c>
      <c r="W210" s="207">
        <v>0</v>
      </c>
      <c r="X210" s="207">
        <v>0</v>
      </c>
      <c r="Y210" s="207">
        <v>0</v>
      </c>
      <c r="Z210" s="207">
        <v>0</v>
      </c>
      <c r="AA210" s="207">
        <v>0</v>
      </c>
      <c r="AB210" s="207">
        <v>0</v>
      </c>
      <c r="AC210" s="207">
        <v>0</v>
      </c>
      <c r="AD210" s="207">
        <v>0</v>
      </c>
      <c r="AE210" s="207">
        <v>0</v>
      </c>
      <c r="AF210" s="207">
        <v>0</v>
      </c>
      <c r="AG210" s="207">
        <v>0</v>
      </c>
      <c r="AH210" s="207">
        <v>0</v>
      </c>
      <c r="AI210" s="207">
        <v>0</v>
      </c>
      <c r="AJ210" s="207">
        <v>0</v>
      </c>
      <c r="AK210" s="207">
        <v>0</v>
      </c>
      <c r="AL210" s="207">
        <v>0</v>
      </c>
      <c r="AM210" s="207">
        <v>0</v>
      </c>
      <c r="AN210" s="207">
        <v>0</v>
      </c>
      <c r="AO210" s="207">
        <v>0</v>
      </c>
      <c r="AP210" s="207">
        <v>0</v>
      </c>
      <c r="AQ210" s="207">
        <v>0</v>
      </c>
      <c r="AR210" s="207">
        <v>0</v>
      </c>
      <c r="AS210" s="207">
        <v>0</v>
      </c>
      <c r="AT210" s="207">
        <v>0</v>
      </c>
      <c r="AU210" s="207">
        <v>0</v>
      </c>
      <c r="AV210" s="207">
        <v>0</v>
      </c>
      <c r="AW210" s="207">
        <v>0</v>
      </c>
      <c r="AX210" s="207">
        <v>0</v>
      </c>
      <c r="AY210" s="207">
        <v>26400</v>
      </c>
      <c r="AZ210" s="207">
        <v>0</v>
      </c>
      <c r="BA210" s="207">
        <v>0</v>
      </c>
      <c r="BB210" s="207">
        <v>0</v>
      </c>
      <c r="BC210" s="207">
        <v>0</v>
      </c>
      <c r="BD210" s="207">
        <v>0</v>
      </c>
      <c r="BE210" s="207">
        <v>0</v>
      </c>
      <c r="BF210" s="207">
        <v>0</v>
      </c>
      <c r="BG210" s="207">
        <v>0</v>
      </c>
      <c r="BH210" s="207">
        <v>0</v>
      </c>
      <c r="BI210" s="207">
        <v>0</v>
      </c>
      <c r="BJ210" s="207">
        <v>0</v>
      </c>
      <c r="BK210" s="207">
        <v>0</v>
      </c>
      <c r="BL210" s="207">
        <v>0</v>
      </c>
      <c r="BM210" s="207">
        <v>0</v>
      </c>
      <c r="BN210" s="207">
        <v>0</v>
      </c>
      <c r="BO210" s="207">
        <v>0</v>
      </c>
      <c r="BP210" s="207">
        <v>0</v>
      </c>
      <c r="BQ210" s="207">
        <v>0</v>
      </c>
      <c r="BR210" s="207">
        <v>0</v>
      </c>
      <c r="BS210" s="207">
        <v>0</v>
      </c>
      <c r="BT210" s="207">
        <v>0</v>
      </c>
      <c r="BU210" s="207">
        <v>0</v>
      </c>
      <c r="BV210" s="207">
        <v>0</v>
      </c>
      <c r="BW210" s="207">
        <v>0</v>
      </c>
      <c r="BX210" s="207">
        <v>0</v>
      </c>
      <c r="BY210" s="207">
        <v>0</v>
      </c>
      <c r="BZ210" s="207">
        <v>0</v>
      </c>
      <c r="CA210" s="207">
        <v>0</v>
      </c>
      <c r="CB210" s="207">
        <v>0</v>
      </c>
      <c r="CC210" s="207">
        <v>0</v>
      </c>
      <c r="CD210" s="207">
        <v>0</v>
      </c>
      <c r="CE210" s="207">
        <v>0</v>
      </c>
      <c r="CF210" s="207">
        <v>0</v>
      </c>
      <c r="CG210" s="207">
        <v>0</v>
      </c>
      <c r="CH210" s="207">
        <v>0</v>
      </c>
      <c r="CI210" s="207">
        <v>0</v>
      </c>
      <c r="CJ210" s="207">
        <v>0</v>
      </c>
      <c r="CK210" s="207">
        <v>0</v>
      </c>
      <c r="CL210" s="207">
        <v>0</v>
      </c>
      <c r="CM210" s="207">
        <v>0</v>
      </c>
      <c r="CN210" s="207">
        <v>0</v>
      </c>
      <c r="CO210" s="207">
        <v>0</v>
      </c>
      <c r="CP210" s="207">
        <v>0</v>
      </c>
      <c r="CQ210" s="207">
        <v>0</v>
      </c>
      <c r="CR210" s="207">
        <v>0</v>
      </c>
      <c r="CS210" s="207">
        <v>0</v>
      </c>
      <c r="CT210" s="207">
        <v>0</v>
      </c>
      <c r="CU210" s="207">
        <v>0</v>
      </c>
      <c r="CV210" s="207">
        <v>0</v>
      </c>
      <c r="CW210" s="207">
        <v>0</v>
      </c>
      <c r="CX210" s="207">
        <v>0</v>
      </c>
      <c r="CY210" s="207">
        <v>0</v>
      </c>
      <c r="CZ210" s="207">
        <v>0</v>
      </c>
      <c r="DA210" s="207">
        <v>0</v>
      </c>
      <c r="DB210" s="207">
        <v>0</v>
      </c>
      <c r="DC210" s="207">
        <v>0</v>
      </c>
      <c r="DD210" s="207">
        <v>0</v>
      </c>
      <c r="DE210" s="207">
        <v>0</v>
      </c>
      <c r="DF210" s="207">
        <v>0</v>
      </c>
      <c r="DG210" s="207">
        <v>0</v>
      </c>
      <c r="DH210" s="207"/>
      <c r="DI210" s="207"/>
      <c r="DJ210" s="207"/>
      <c r="DK210" s="207"/>
      <c r="DL210" s="207"/>
      <c r="DM210" s="207"/>
      <c r="DN210" s="207"/>
      <c r="DO210" s="207"/>
      <c r="DP210" s="207"/>
      <c r="DQ210" s="207"/>
      <c r="DR210" s="207"/>
      <c r="DS210" s="207"/>
      <c r="DT210" s="207"/>
      <c r="DU210" s="207"/>
      <c r="DV210" s="207"/>
      <c r="DW210" s="207"/>
      <c r="DX210" s="207"/>
      <c r="DY210" s="207"/>
      <c r="DZ210" s="207"/>
      <c r="EA210" s="207"/>
      <c r="EB210" s="207"/>
      <c r="EC210" s="207"/>
      <c r="ED210" s="207"/>
      <c r="EE210" s="207"/>
      <c r="EF210" s="207"/>
      <c r="EG210" s="207"/>
      <c r="EH210" s="207"/>
      <c r="EI210" s="207"/>
      <c r="EJ210" s="207"/>
      <c r="EK210" s="207"/>
      <c r="EL210" s="207"/>
      <c r="EM210" s="207"/>
      <c r="EN210" s="207"/>
      <c r="EO210" s="207"/>
      <c r="EP210" s="207"/>
      <c r="EQ210" s="207"/>
      <c r="ER210" s="207"/>
      <c r="ES210" s="207"/>
      <c r="ET210" s="207"/>
      <c r="EU210" s="207"/>
      <c r="EV210" s="207"/>
      <c r="EW210" s="207"/>
      <c r="EX210" s="207"/>
      <c r="EY210" s="207"/>
      <c r="EZ210" s="207"/>
      <c r="FA210" s="207"/>
      <c r="FB210" s="207"/>
      <c r="FC210" s="207"/>
      <c r="FD210" s="207"/>
      <c r="FE210" s="207"/>
      <c r="FF210" s="207"/>
      <c r="FG210" s="207"/>
      <c r="FH210" s="207"/>
    </row>
    <row r="211" spans="1:164" x14ac:dyDescent="0.85">
      <c r="A211" s="207" t="s">
        <v>300</v>
      </c>
      <c r="B211" s="207" t="s">
        <v>246</v>
      </c>
      <c r="C211" s="243" t="s">
        <v>301</v>
      </c>
      <c r="D211" s="211" t="s">
        <v>288</v>
      </c>
      <c r="E211" s="211" t="s">
        <v>288</v>
      </c>
      <c r="F211" s="211" t="s">
        <v>288</v>
      </c>
      <c r="G211" s="211" t="s">
        <v>288</v>
      </c>
      <c r="H211" s="207">
        <f>SUM(I211:FH211)</f>
        <v>20000</v>
      </c>
      <c r="I211" s="207">
        <v>0</v>
      </c>
      <c r="J211" s="207">
        <v>0</v>
      </c>
      <c r="K211" s="207">
        <v>0</v>
      </c>
      <c r="L211" s="207">
        <v>0</v>
      </c>
      <c r="M211" s="207">
        <v>0</v>
      </c>
      <c r="N211" s="207">
        <v>0</v>
      </c>
      <c r="O211" s="207">
        <v>0</v>
      </c>
      <c r="P211" s="207">
        <v>0</v>
      </c>
      <c r="Q211" s="207">
        <v>0</v>
      </c>
      <c r="R211" s="207">
        <v>0</v>
      </c>
      <c r="S211" s="207">
        <v>0</v>
      </c>
      <c r="T211" s="207">
        <v>0</v>
      </c>
      <c r="U211" s="207">
        <v>0</v>
      </c>
      <c r="V211" s="207">
        <v>0</v>
      </c>
      <c r="W211" s="207">
        <v>0</v>
      </c>
      <c r="X211" s="207">
        <v>0</v>
      </c>
      <c r="Y211" s="207">
        <v>0</v>
      </c>
      <c r="Z211" s="207">
        <v>0</v>
      </c>
      <c r="AA211" s="207">
        <v>0</v>
      </c>
      <c r="AB211" s="207">
        <v>0</v>
      </c>
      <c r="AC211" s="207">
        <v>0</v>
      </c>
      <c r="AD211" s="207">
        <v>0</v>
      </c>
      <c r="AE211" s="207">
        <v>0</v>
      </c>
      <c r="AF211" s="207">
        <v>0</v>
      </c>
      <c r="AG211" s="207">
        <v>0</v>
      </c>
      <c r="AH211" s="207">
        <v>0</v>
      </c>
      <c r="AI211" s="207">
        <v>0</v>
      </c>
      <c r="AJ211" s="207">
        <v>0</v>
      </c>
      <c r="AK211" s="207">
        <v>0</v>
      </c>
      <c r="AL211" s="207">
        <v>0</v>
      </c>
      <c r="AM211" s="207">
        <v>0</v>
      </c>
      <c r="AN211" s="207">
        <v>0</v>
      </c>
      <c r="AO211" s="207">
        <v>0</v>
      </c>
      <c r="AP211" s="207">
        <v>0</v>
      </c>
      <c r="AQ211" s="207">
        <v>0</v>
      </c>
      <c r="AR211" s="207">
        <v>0</v>
      </c>
      <c r="AS211" s="207">
        <v>0</v>
      </c>
      <c r="AT211" s="207">
        <v>0</v>
      </c>
      <c r="AU211" s="207">
        <v>0</v>
      </c>
      <c r="AV211" s="207">
        <v>0</v>
      </c>
      <c r="AW211" s="207">
        <v>0</v>
      </c>
      <c r="AX211" s="207">
        <v>0</v>
      </c>
      <c r="AY211" s="207">
        <v>0</v>
      </c>
      <c r="AZ211" s="207">
        <v>4000</v>
      </c>
      <c r="BA211" s="207">
        <v>4000</v>
      </c>
      <c r="BB211" s="207">
        <v>4000</v>
      </c>
      <c r="BC211" s="207">
        <v>0</v>
      </c>
      <c r="BD211" s="207">
        <v>4000</v>
      </c>
      <c r="BE211" s="207">
        <v>0</v>
      </c>
      <c r="BF211" s="207">
        <v>0</v>
      </c>
      <c r="BG211" s="207">
        <v>4000</v>
      </c>
      <c r="BH211" s="207"/>
      <c r="BI211" s="207"/>
      <c r="BJ211" s="207"/>
      <c r="BK211" s="207"/>
      <c r="BL211" s="207"/>
      <c r="BM211" s="207"/>
      <c r="BN211" s="207"/>
      <c r="BO211" s="207"/>
      <c r="BP211" s="207"/>
      <c r="BQ211" s="207"/>
      <c r="BR211" s="207"/>
      <c r="BS211" s="207"/>
      <c r="BT211" s="207"/>
      <c r="BU211" s="207"/>
      <c r="BV211" s="207"/>
      <c r="BW211" s="207"/>
      <c r="BX211" s="207"/>
      <c r="BY211" s="207"/>
      <c r="BZ211" s="207"/>
      <c r="CA211" s="207"/>
      <c r="CB211" s="207"/>
      <c r="CC211" s="207"/>
      <c r="CD211" s="207"/>
      <c r="CE211" s="207"/>
      <c r="CF211" s="207"/>
      <c r="CG211" s="207"/>
      <c r="CH211" s="207"/>
      <c r="CI211" s="207"/>
      <c r="CJ211" s="207"/>
      <c r="CK211" s="207"/>
      <c r="CL211" s="207"/>
      <c r="CM211" s="207"/>
      <c r="CN211" s="207"/>
      <c r="CO211" s="207"/>
      <c r="CP211" s="207"/>
      <c r="CQ211" s="207"/>
      <c r="CR211" s="207"/>
      <c r="CS211" s="207"/>
      <c r="CT211" s="207"/>
      <c r="CU211" s="207"/>
      <c r="CV211" s="207"/>
      <c r="CW211" s="207"/>
      <c r="CX211" s="207"/>
      <c r="CY211" s="207"/>
      <c r="CZ211" s="207"/>
      <c r="DA211" s="207"/>
      <c r="DB211" s="207"/>
      <c r="DC211" s="207"/>
      <c r="DD211" s="207"/>
      <c r="DE211" s="207"/>
      <c r="DF211" s="207"/>
      <c r="DG211" s="207"/>
      <c r="DH211" s="207"/>
      <c r="DI211" s="207"/>
      <c r="DJ211" s="207"/>
      <c r="DK211" s="207"/>
      <c r="DL211" s="207"/>
      <c r="DM211" s="207"/>
      <c r="DN211" s="207"/>
      <c r="DO211" s="207"/>
      <c r="DP211" s="207"/>
      <c r="DQ211" s="207"/>
      <c r="DR211" s="207"/>
      <c r="DS211" s="207"/>
      <c r="DT211" s="207"/>
      <c r="DU211" s="207"/>
      <c r="DV211" s="207"/>
      <c r="DW211" s="207"/>
      <c r="DX211" s="207"/>
      <c r="DY211" s="207"/>
      <c r="DZ211" s="207"/>
      <c r="EA211" s="207"/>
      <c r="EB211" s="207"/>
      <c r="EC211" s="207"/>
      <c r="ED211" s="207"/>
      <c r="EE211" s="207"/>
      <c r="EF211" s="207"/>
      <c r="EG211" s="207"/>
      <c r="EH211" s="207"/>
      <c r="EI211" s="207"/>
      <c r="EJ211" s="207"/>
      <c r="EK211" s="207"/>
      <c r="EL211" s="207"/>
      <c r="EM211" s="207"/>
      <c r="EN211" s="207"/>
      <c r="EO211" s="207"/>
      <c r="EP211" s="207"/>
      <c r="EQ211" s="207"/>
      <c r="ER211" s="207"/>
      <c r="ES211" s="207"/>
      <c r="ET211" s="207"/>
      <c r="EU211" s="207"/>
      <c r="EV211" s="207"/>
      <c r="EW211" s="207"/>
      <c r="EX211" s="207"/>
      <c r="EY211" s="207"/>
      <c r="EZ211" s="207"/>
      <c r="FA211" s="207"/>
      <c r="FB211" s="207"/>
      <c r="FC211" s="207"/>
      <c r="FD211" s="207"/>
      <c r="FE211" s="207"/>
      <c r="FF211" s="207"/>
      <c r="FG211" s="207"/>
      <c r="FH211" s="207"/>
    </row>
    <row r="212" spans="1:164" s="19" customFormat="1" x14ac:dyDescent="0.85">
      <c r="A212" s="2" t="s">
        <v>189</v>
      </c>
      <c r="B212" s="2"/>
      <c r="C212" s="2"/>
      <c r="D212" s="2"/>
      <c r="E212" s="2"/>
      <c r="F212" s="2"/>
      <c r="G212" s="2"/>
      <c r="H212" s="2">
        <f t="shared" si="462"/>
        <v>0</v>
      </c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</row>
    <row r="213" spans="1:164" s="47" customFormat="1" ht="78" x14ac:dyDescent="0.85">
      <c r="A213" s="229" t="s">
        <v>302</v>
      </c>
      <c r="B213" s="230" t="s">
        <v>281</v>
      </c>
      <c r="C213" s="231"/>
      <c r="D213" s="211" t="s">
        <v>288</v>
      </c>
      <c r="E213" s="211" t="s">
        <v>288</v>
      </c>
      <c r="F213" s="211" t="s">
        <v>288</v>
      </c>
      <c r="G213" s="211" t="s">
        <v>288</v>
      </c>
      <c r="H213" s="232">
        <f>SUM(I213:FH213)</f>
        <v>390000</v>
      </c>
      <c r="I213" s="157">
        <v>0</v>
      </c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57"/>
      <c r="AB213" s="157"/>
      <c r="AC213" s="157"/>
      <c r="AD213" s="157"/>
      <c r="AE213" s="157"/>
      <c r="AF213" s="157"/>
      <c r="AG213" s="157"/>
      <c r="AH213" s="157"/>
      <c r="AI213" s="157"/>
      <c r="AJ213" s="157"/>
      <c r="AK213" s="157"/>
      <c r="AL213" s="157"/>
      <c r="AM213" s="157"/>
      <c r="AN213" s="157"/>
      <c r="AO213" s="157"/>
      <c r="AP213" s="157"/>
      <c r="AQ213" s="157"/>
      <c r="AR213" s="157"/>
      <c r="AS213" s="157"/>
      <c r="AT213" s="157"/>
      <c r="AU213" s="157"/>
      <c r="AV213" s="157"/>
      <c r="AW213" s="157"/>
      <c r="AX213" s="157"/>
      <c r="AY213" s="157"/>
      <c r="AZ213" s="157"/>
      <c r="BA213" s="157"/>
      <c r="BB213" s="157"/>
      <c r="BC213" s="157"/>
      <c r="BD213" s="157"/>
      <c r="BE213" s="157"/>
      <c r="BF213" s="157"/>
      <c r="BG213" s="157"/>
      <c r="BH213" s="157"/>
      <c r="BI213" s="157"/>
      <c r="BJ213" s="157"/>
      <c r="BK213" s="157"/>
      <c r="BL213" s="157"/>
      <c r="BM213" s="157"/>
      <c r="BN213" s="157"/>
      <c r="BO213" s="157"/>
      <c r="BP213" s="157"/>
      <c r="BQ213" s="157"/>
      <c r="BR213" s="157"/>
      <c r="BS213" s="157"/>
      <c r="BT213" s="157"/>
      <c r="BU213" s="157"/>
      <c r="BV213" s="157"/>
      <c r="BW213" s="157"/>
      <c r="BX213" s="157"/>
      <c r="BY213" s="157"/>
      <c r="BZ213" s="157"/>
      <c r="CA213" s="157"/>
      <c r="CB213" s="157"/>
      <c r="CC213" s="157"/>
      <c r="CD213" s="157"/>
      <c r="CE213" s="157"/>
      <c r="CF213" s="157"/>
      <c r="CG213" s="157"/>
      <c r="CH213" s="157"/>
      <c r="CI213" s="157"/>
      <c r="CJ213" s="157"/>
      <c r="CK213" s="157"/>
      <c r="CL213" s="157"/>
      <c r="CM213" s="157"/>
      <c r="CN213" s="157"/>
      <c r="CO213" s="157"/>
      <c r="CP213" s="157"/>
      <c r="CQ213" s="157"/>
      <c r="CR213" s="157"/>
      <c r="CS213" s="157"/>
      <c r="CT213" s="157"/>
      <c r="CU213" s="157"/>
      <c r="CV213" s="157"/>
      <c r="CW213" s="156">
        <v>390000</v>
      </c>
      <c r="CX213" s="157"/>
      <c r="CY213" s="157"/>
      <c r="CZ213" s="157"/>
      <c r="DA213" s="157"/>
      <c r="DB213" s="157"/>
      <c r="DC213" s="157"/>
      <c r="DD213" s="157"/>
      <c r="DE213" s="157"/>
      <c r="DF213" s="157"/>
      <c r="DG213" s="157"/>
      <c r="DH213" s="157"/>
      <c r="DI213" s="157"/>
      <c r="DJ213" s="157"/>
      <c r="DK213" s="157"/>
      <c r="DL213" s="157"/>
      <c r="DM213" s="157"/>
      <c r="DN213" s="157"/>
      <c r="DO213" s="157"/>
      <c r="DP213" s="157"/>
      <c r="DQ213" s="157"/>
      <c r="DR213" s="157"/>
      <c r="DS213" s="157"/>
      <c r="DT213" s="157"/>
      <c r="DU213" s="157"/>
      <c r="DV213" s="157"/>
      <c r="DW213" s="157"/>
      <c r="DX213" s="157"/>
      <c r="DY213" s="157"/>
      <c r="DZ213" s="157"/>
      <c r="EA213" s="157"/>
      <c r="EB213" s="157"/>
      <c r="EC213" s="157"/>
      <c r="ED213" s="157"/>
      <c r="EE213" s="157"/>
      <c r="EF213" s="157"/>
      <c r="EG213" s="157"/>
      <c r="EH213" s="157"/>
      <c r="EI213" s="157"/>
      <c r="EJ213" s="157"/>
      <c r="EK213" s="157"/>
      <c r="EL213" s="157"/>
      <c r="EM213" s="157"/>
      <c r="EN213" s="157"/>
      <c r="EO213" s="157"/>
      <c r="EP213" s="157"/>
      <c r="EQ213" s="157"/>
      <c r="ER213" s="157"/>
      <c r="ES213" s="157"/>
      <c r="ET213" s="157"/>
      <c r="EU213" s="157"/>
      <c r="EV213" s="157"/>
      <c r="EW213" s="157"/>
      <c r="EX213" s="157"/>
      <c r="EY213" s="157"/>
      <c r="EZ213" s="157"/>
      <c r="FA213" s="157"/>
      <c r="FB213" s="157"/>
      <c r="FC213" s="157"/>
      <c r="FD213" s="157"/>
      <c r="FE213" s="157"/>
      <c r="FF213" s="157"/>
      <c r="FG213" s="157"/>
      <c r="FH213" s="157"/>
    </row>
    <row r="214" spans="1:164" s="142" customFormat="1" hidden="1" x14ac:dyDescent="0.85">
      <c r="A214" s="95" t="s">
        <v>201</v>
      </c>
      <c r="B214" s="95"/>
      <c r="C214" s="95"/>
      <c r="D214" s="95"/>
      <c r="E214" s="95"/>
      <c r="F214" s="95"/>
      <c r="G214" s="95"/>
      <c r="H214" s="95">
        <f t="shared" ref="H214:H221" si="463">SUM(I214:FH214)</f>
        <v>0</v>
      </c>
      <c r="I214" s="95"/>
      <c r="J214" s="95"/>
      <c r="K214" s="95"/>
      <c r="L214" s="95"/>
      <c r="M214" s="95"/>
      <c r="N214" s="95"/>
      <c r="O214" s="95"/>
      <c r="P214" s="95"/>
      <c r="Q214" s="95"/>
      <c r="R214" s="95"/>
      <c r="S214" s="95"/>
      <c r="T214" s="95"/>
      <c r="U214" s="95"/>
      <c r="V214" s="95"/>
      <c r="W214" s="95"/>
      <c r="X214" s="95"/>
      <c r="Y214" s="95"/>
      <c r="Z214" s="95"/>
      <c r="AA214" s="95"/>
      <c r="AB214" s="95"/>
      <c r="AC214" s="95"/>
      <c r="AD214" s="95"/>
      <c r="AE214" s="95"/>
      <c r="AF214" s="95"/>
      <c r="AG214" s="95"/>
      <c r="AH214" s="95"/>
      <c r="AI214" s="95"/>
      <c r="AJ214" s="95"/>
      <c r="AK214" s="95"/>
      <c r="AL214" s="95"/>
      <c r="AM214" s="95"/>
      <c r="AN214" s="95"/>
      <c r="AO214" s="95"/>
      <c r="AP214" s="95"/>
      <c r="AQ214" s="95"/>
      <c r="AR214" s="95"/>
      <c r="AS214" s="95"/>
      <c r="AT214" s="95"/>
      <c r="AU214" s="95"/>
      <c r="AV214" s="95"/>
      <c r="AW214" s="95"/>
      <c r="AX214" s="95"/>
      <c r="AY214" s="95"/>
      <c r="AZ214" s="95"/>
      <c r="BA214" s="95"/>
      <c r="BB214" s="95"/>
      <c r="BC214" s="95"/>
      <c r="BD214" s="95"/>
      <c r="BE214" s="95"/>
      <c r="BF214" s="95"/>
      <c r="BG214" s="95"/>
      <c r="BH214" s="95"/>
      <c r="BI214" s="95"/>
      <c r="BJ214" s="95"/>
      <c r="BK214" s="95"/>
      <c r="BL214" s="95"/>
      <c r="BM214" s="95"/>
      <c r="BN214" s="95"/>
      <c r="BO214" s="95"/>
      <c r="BP214" s="95"/>
      <c r="BQ214" s="95"/>
      <c r="BR214" s="95"/>
      <c r="BS214" s="95"/>
      <c r="BT214" s="95"/>
      <c r="BU214" s="95"/>
      <c r="BV214" s="95"/>
      <c r="BW214" s="95"/>
      <c r="BX214" s="95"/>
      <c r="BY214" s="95"/>
      <c r="BZ214" s="95"/>
      <c r="CA214" s="95"/>
      <c r="CB214" s="95"/>
      <c r="CC214" s="95"/>
      <c r="CD214" s="95"/>
      <c r="CE214" s="95"/>
      <c r="CF214" s="95"/>
      <c r="CG214" s="95"/>
      <c r="CH214" s="95"/>
      <c r="CI214" s="95"/>
      <c r="CJ214" s="95"/>
      <c r="CK214" s="95"/>
      <c r="CL214" s="95"/>
      <c r="CM214" s="95"/>
      <c r="CN214" s="95"/>
      <c r="CO214" s="95"/>
      <c r="CP214" s="95"/>
      <c r="CQ214" s="95"/>
      <c r="CR214" s="95"/>
      <c r="CS214" s="95"/>
      <c r="CT214" s="95"/>
      <c r="CU214" s="95"/>
      <c r="CV214" s="95"/>
      <c r="CW214" s="95"/>
      <c r="CX214" s="95"/>
      <c r="CY214" s="95"/>
      <c r="CZ214" s="95"/>
      <c r="DA214" s="95"/>
      <c r="DB214" s="95"/>
      <c r="DC214" s="95"/>
      <c r="DD214" s="95"/>
      <c r="DE214" s="95"/>
      <c r="DF214" s="95"/>
      <c r="DG214" s="95"/>
      <c r="DH214" s="95"/>
      <c r="DI214" s="95"/>
      <c r="DJ214" s="95"/>
      <c r="DK214" s="95"/>
      <c r="DL214" s="95"/>
      <c r="DM214" s="95"/>
      <c r="DN214" s="95"/>
      <c r="DO214" s="95"/>
      <c r="DP214" s="95"/>
      <c r="DQ214" s="95"/>
      <c r="DR214" s="95"/>
      <c r="DS214" s="95"/>
      <c r="DT214" s="95"/>
      <c r="DU214" s="95"/>
      <c r="DV214" s="95"/>
      <c r="DW214" s="95"/>
      <c r="DX214" s="95"/>
      <c r="DY214" s="95"/>
      <c r="DZ214" s="95"/>
      <c r="EA214" s="95"/>
      <c r="EB214" s="95"/>
      <c r="EC214" s="95"/>
      <c r="ED214" s="95"/>
      <c r="EE214" s="95"/>
      <c r="EF214" s="95"/>
      <c r="EG214" s="95"/>
      <c r="EH214" s="95"/>
      <c r="EI214" s="95"/>
      <c r="EJ214" s="95"/>
      <c r="EK214" s="95"/>
      <c r="EL214" s="95"/>
      <c r="EM214" s="95"/>
      <c r="EN214" s="95"/>
      <c r="EO214" s="95"/>
      <c r="EP214" s="95"/>
      <c r="EQ214" s="95"/>
      <c r="ER214" s="95"/>
      <c r="ES214" s="95"/>
      <c r="ET214" s="95"/>
      <c r="EU214" s="95"/>
      <c r="EV214" s="95"/>
      <c r="EW214" s="95"/>
      <c r="EX214" s="95"/>
      <c r="EY214" s="95"/>
      <c r="EZ214" s="95"/>
      <c r="FA214" s="95"/>
      <c r="FB214" s="95"/>
      <c r="FC214" s="95"/>
      <c r="FD214" s="95"/>
      <c r="FE214" s="95"/>
      <c r="FF214" s="95"/>
      <c r="FG214" s="95"/>
      <c r="FH214" s="95"/>
    </row>
    <row r="215" spans="1:164" s="233" customFormat="1" x14ac:dyDescent="0.85">
      <c r="A215" s="100" t="s">
        <v>246</v>
      </c>
      <c r="B215" s="100"/>
      <c r="C215" s="100"/>
      <c r="D215" s="100"/>
      <c r="E215" s="100"/>
      <c r="F215" s="100"/>
      <c r="G215" s="100"/>
      <c r="H215" s="100">
        <f t="shared" ref="H215:BP215" si="464">SUM(H216:H217)</f>
        <v>46400</v>
      </c>
      <c r="I215" s="100">
        <f t="shared" si="464"/>
        <v>0</v>
      </c>
      <c r="J215" s="100">
        <f t="shared" si="464"/>
        <v>0</v>
      </c>
      <c r="K215" s="100">
        <f t="shared" si="464"/>
        <v>0</v>
      </c>
      <c r="L215" s="100">
        <f t="shared" si="464"/>
        <v>0</v>
      </c>
      <c r="M215" s="100">
        <f t="shared" si="464"/>
        <v>0</v>
      </c>
      <c r="N215" s="100">
        <f t="shared" si="464"/>
        <v>0</v>
      </c>
      <c r="O215" s="100">
        <f t="shared" si="464"/>
        <v>0</v>
      </c>
      <c r="P215" s="100">
        <f t="shared" si="464"/>
        <v>0</v>
      </c>
      <c r="Q215" s="100">
        <f t="shared" si="464"/>
        <v>0</v>
      </c>
      <c r="R215" s="100">
        <f t="shared" si="464"/>
        <v>0</v>
      </c>
      <c r="S215" s="100">
        <f t="shared" si="464"/>
        <v>0</v>
      </c>
      <c r="T215" s="100">
        <f t="shared" si="464"/>
        <v>0</v>
      </c>
      <c r="U215" s="100">
        <f t="shared" si="464"/>
        <v>0</v>
      </c>
      <c r="V215" s="100">
        <f t="shared" si="464"/>
        <v>0</v>
      </c>
      <c r="W215" s="100">
        <f t="shared" si="464"/>
        <v>0</v>
      </c>
      <c r="X215" s="100">
        <f t="shared" si="464"/>
        <v>0</v>
      </c>
      <c r="Y215" s="100">
        <f t="shared" si="464"/>
        <v>0</v>
      </c>
      <c r="Z215" s="100">
        <f t="shared" si="464"/>
        <v>0</v>
      </c>
      <c r="AA215" s="100">
        <f t="shared" si="464"/>
        <v>0</v>
      </c>
      <c r="AB215" s="100">
        <f t="shared" si="464"/>
        <v>0</v>
      </c>
      <c r="AC215" s="100">
        <f t="shared" si="464"/>
        <v>0</v>
      </c>
      <c r="AD215" s="100">
        <f t="shared" si="464"/>
        <v>0</v>
      </c>
      <c r="AE215" s="100">
        <f t="shared" si="464"/>
        <v>0</v>
      </c>
      <c r="AF215" s="100">
        <f t="shared" si="464"/>
        <v>0</v>
      </c>
      <c r="AG215" s="100">
        <f t="shared" si="464"/>
        <v>0</v>
      </c>
      <c r="AH215" s="100">
        <f t="shared" si="464"/>
        <v>0</v>
      </c>
      <c r="AI215" s="100">
        <f t="shared" si="464"/>
        <v>0</v>
      </c>
      <c r="AJ215" s="100">
        <f t="shared" si="464"/>
        <v>0</v>
      </c>
      <c r="AK215" s="100">
        <f t="shared" si="464"/>
        <v>0</v>
      </c>
      <c r="AL215" s="100">
        <f t="shared" si="464"/>
        <v>0</v>
      </c>
      <c r="AM215" s="100">
        <f t="shared" si="464"/>
        <v>0</v>
      </c>
      <c r="AN215" s="100">
        <f t="shared" si="464"/>
        <v>0</v>
      </c>
      <c r="AO215" s="100">
        <f t="shared" si="464"/>
        <v>0</v>
      </c>
      <c r="AP215" s="100">
        <f t="shared" si="464"/>
        <v>0</v>
      </c>
      <c r="AQ215" s="100">
        <f t="shared" si="464"/>
        <v>0</v>
      </c>
      <c r="AR215" s="100">
        <f t="shared" si="464"/>
        <v>0</v>
      </c>
      <c r="AS215" s="100">
        <f t="shared" si="464"/>
        <v>0</v>
      </c>
      <c r="AT215" s="100">
        <f t="shared" si="464"/>
        <v>0</v>
      </c>
      <c r="AU215" s="100">
        <f t="shared" si="464"/>
        <v>0</v>
      </c>
      <c r="AV215" s="100">
        <f t="shared" si="464"/>
        <v>0</v>
      </c>
      <c r="AW215" s="100">
        <f t="shared" si="464"/>
        <v>0</v>
      </c>
      <c r="AX215" s="100">
        <f t="shared" si="464"/>
        <v>0</v>
      </c>
      <c r="AY215" s="100">
        <f t="shared" si="464"/>
        <v>0</v>
      </c>
      <c r="AZ215" s="100">
        <f t="shared" si="464"/>
        <v>0</v>
      </c>
      <c r="BA215" s="100">
        <f t="shared" si="464"/>
        <v>0</v>
      </c>
      <c r="BB215" s="100">
        <f t="shared" si="464"/>
        <v>0</v>
      </c>
      <c r="BC215" s="100">
        <f t="shared" si="464"/>
        <v>0</v>
      </c>
      <c r="BD215" s="100">
        <f t="shared" si="464"/>
        <v>0</v>
      </c>
      <c r="BE215" s="100">
        <f t="shared" si="464"/>
        <v>0</v>
      </c>
      <c r="BF215" s="100">
        <f t="shared" si="464"/>
        <v>0</v>
      </c>
      <c r="BG215" s="100">
        <f t="shared" si="464"/>
        <v>0</v>
      </c>
      <c r="BH215" s="100">
        <f t="shared" si="464"/>
        <v>0</v>
      </c>
      <c r="BI215" s="100">
        <f t="shared" si="464"/>
        <v>0</v>
      </c>
      <c r="BJ215" s="100">
        <f t="shared" si="464"/>
        <v>0</v>
      </c>
      <c r="BK215" s="100">
        <f t="shared" si="464"/>
        <v>0</v>
      </c>
      <c r="BL215" s="100">
        <f t="shared" si="464"/>
        <v>0</v>
      </c>
      <c r="BM215" s="100">
        <f t="shared" si="464"/>
        <v>0</v>
      </c>
      <c r="BN215" s="100">
        <f t="shared" si="464"/>
        <v>0</v>
      </c>
      <c r="BO215" s="100">
        <f t="shared" si="464"/>
        <v>0</v>
      </c>
      <c r="BP215" s="100">
        <f t="shared" si="464"/>
        <v>0</v>
      </c>
      <c r="BQ215" s="100">
        <f t="shared" ref="BQ215:EC215" si="465">SUM(BQ216:BQ217)</f>
        <v>0</v>
      </c>
      <c r="BR215" s="100">
        <f t="shared" si="465"/>
        <v>0</v>
      </c>
      <c r="BS215" s="100">
        <f t="shared" si="465"/>
        <v>0</v>
      </c>
      <c r="BT215" s="100">
        <f t="shared" si="465"/>
        <v>0</v>
      </c>
      <c r="BU215" s="100">
        <f t="shared" si="465"/>
        <v>0</v>
      </c>
      <c r="BV215" s="100">
        <f t="shared" si="465"/>
        <v>0</v>
      </c>
      <c r="BW215" s="100">
        <f t="shared" si="465"/>
        <v>0</v>
      </c>
      <c r="BX215" s="100">
        <f t="shared" si="465"/>
        <v>0</v>
      </c>
      <c r="BY215" s="100">
        <f t="shared" si="465"/>
        <v>0</v>
      </c>
      <c r="BZ215" s="100">
        <f t="shared" si="465"/>
        <v>0</v>
      </c>
      <c r="CA215" s="100">
        <f t="shared" si="465"/>
        <v>0</v>
      </c>
      <c r="CB215" s="100">
        <f t="shared" si="465"/>
        <v>0</v>
      </c>
      <c r="CC215" s="100">
        <f t="shared" si="465"/>
        <v>0</v>
      </c>
      <c r="CD215" s="100">
        <f t="shared" si="465"/>
        <v>0</v>
      </c>
      <c r="CE215" s="100">
        <f t="shared" si="465"/>
        <v>0</v>
      </c>
      <c r="CF215" s="100">
        <f t="shared" si="465"/>
        <v>0</v>
      </c>
      <c r="CG215" s="100">
        <f t="shared" si="465"/>
        <v>0</v>
      </c>
      <c r="CH215" s="100">
        <f t="shared" si="465"/>
        <v>0</v>
      </c>
      <c r="CI215" s="100">
        <f t="shared" si="465"/>
        <v>0</v>
      </c>
      <c r="CJ215" s="100">
        <f t="shared" si="465"/>
        <v>0</v>
      </c>
      <c r="CK215" s="100">
        <f t="shared" si="465"/>
        <v>0</v>
      </c>
      <c r="CL215" s="100">
        <f t="shared" si="465"/>
        <v>0</v>
      </c>
      <c r="CM215" s="100">
        <f t="shared" si="465"/>
        <v>0</v>
      </c>
      <c r="CN215" s="100">
        <f t="shared" si="465"/>
        <v>0</v>
      </c>
      <c r="CO215" s="100">
        <f t="shared" si="465"/>
        <v>0</v>
      </c>
      <c r="CP215" s="100">
        <f t="shared" si="465"/>
        <v>0</v>
      </c>
      <c r="CQ215" s="100">
        <f t="shared" si="465"/>
        <v>0</v>
      </c>
      <c r="CR215" s="100">
        <f t="shared" si="465"/>
        <v>0</v>
      </c>
      <c r="CS215" s="100"/>
      <c r="CT215" s="100">
        <f t="shared" si="465"/>
        <v>0</v>
      </c>
      <c r="CU215" s="100">
        <f t="shared" si="465"/>
        <v>0</v>
      </c>
      <c r="CV215" s="100">
        <f t="shared" si="465"/>
        <v>0</v>
      </c>
      <c r="CW215" s="100">
        <f t="shared" si="465"/>
        <v>0</v>
      </c>
      <c r="CX215" s="100">
        <f t="shared" si="465"/>
        <v>0</v>
      </c>
      <c r="CY215" s="100">
        <f t="shared" si="465"/>
        <v>0</v>
      </c>
      <c r="CZ215" s="100">
        <f t="shared" si="465"/>
        <v>0</v>
      </c>
      <c r="DA215" s="100">
        <f t="shared" si="465"/>
        <v>0</v>
      </c>
      <c r="DB215" s="100">
        <f t="shared" si="465"/>
        <v>0</v>
      </c>
      <c r="DC215" s="100">
        <f t="shared" si="465"/>
        <v>0</v>
      </c>
      <c r="DD215" s="100">
        <f t="shared" si="465"/>
        <v>0</v>
      </c>
      <c r="DE215" s="100">
        <f t="shared" si="465"/>
        <v>0</v>
      </c>
      <c r="DF215" s="100">
        <f t="shared" si="465"/>
        <v>0</v>
      </c>
      <c r="DG215" s="100">
        <f t="shared" si="465"/>
        <v>0</v>
      </c>
      <c r="DH215" s="100">
        <f t="shared" si="465"/>
        <v>0</v>
      </c>
      <c r="DI215" s="100">
        <f t="shared" si="465"/>
        <v>0</v>
      </c>
      <c r="DJ215" s="100">
        <f t="shared" si="465"/>
        <v>0</v>
      </c>
      <c r="DK215" s="100">
        <f t="shared" si="465"/>
        <v>0</v>
      </c>
      <c r="DL215" s="100">
        <f t="shared" si="465"/>
        <v>0</v>
      </c>
      <c r="DM215" s="100">
        <f t="shared" si="465"/>
        <v>0</v>
      </c>
      <c r="DN215" s="100">
        <f t="shared" si="465"/>
        <v>0</v>
      </c>
      <c r="DO215" s="100">
        <f t="shared" si="465"/>
        <v>0</v>
      </c>
      <c r="DP215" s="100">
        <f t="shared" si="465"/>
        <v>0</v>
      </c>
      <c r="DQ215" s="100">
        <f t="shared" si="465"/>
        <v>0</v>
      </c>
      <c r="DR215" s="100">
        <f t="shared" si="465"/>
        <v>0</v>
      </c>
      <c r="DS215" s="100">
        <f t="shared" si="465"/>
        <v>0</v>
      </c>
      <c r="DT215" s="100">
        <f t="shared" si="465"/>
        <v>0</v>
      </c>
      <c r="DU215" s="100">
        <f t="shared" si="465"/>
        <v>0</v>
      </c>
      <c r="DV215" s="100">
        <f t="shared" si="465"/>
        <v>0</v>
      </c>
      <c r="DW215" s="100">
        <f t="shared" si="465"/>
        <v>0</v>
      </c>
      <c r="DX215" s="100">
        <f t="shared" si="465"/>
        <v>0</v>
      </c>
      <c r="DY215" s="100">
        <f t="shared" si="465"/>
        <v>0</v>
      </c>
      <c r="DZ215" s="100">
        <f t="shared" si="465"/>
        <v>0</v>
      </c>
      <c r="EA215" s="100">
        <f t="shared" si="465"/>
        <v>0</v>
      </c>
      <c r="EB215" s="100">
        <f t="shared" si="465"/>
        <v>0</v>
      </c>
      <c r="EC215" s="100">
        <f t="shared" si="465"/>
        <v>0</v>
      </c>
      <c r="ED215" s="100">
        <f t="shared" ref="ED215:FH215" si="466">SUM(ED216:ED217)</f>
        <v>0</v>
      </c>
      <c r="EE215" s="100">
        <f t="shared" si="466"/>
        <v>0</v>
      </c>
      <c r="EF215" s="100">
        <f t="shared" si="466"/>
        <v>0</v>
      </c>
      <c r="EG215" s="100">
        <f t="shared" si="466"/>
        <v>0</v>
      </c>
      <c r="EH215" s="100">
        <f t="shared" si="466"/>
        <v>0</v>
      </c>
      <c r="EI215" s="100">
        <f t="shared" si="466"/>
        <v>0</v>
      </c>
      <c r="EJ215" s="100">
        <f t="shared" si="466"/>
        <v>0</v>
      </c>
      <c r="EK215" s="100">
        <f t="shared" si="466"/>
        <v>0</v>
      </c>
      <c r="EL215" s="100">
        <f t="shared" si="466"/>
        <v>0</v>
      </c>
      <c r="EM215" s="100">
        <f t="shared" si="466"/>
        <v>0</v>
      </c>
      <c r="EN215" s="100">
        <f t="shared" si="466"/>
        <v>0</v>
      </c>
      <c r="EO215" s="100">
        <f t="shared" si="466"/>
        <v>0</v>
      </c>
      <c r="EP215" s="100">
        <f t="shared" si="466"/>
        <v>0</v>
      </c>
      <c r="EQ215" s="100">
        <f t="shared" si="466"/>
        <v>0</v>
      </c>
      <c r="ER215" s="100">
        <f t="shared" si="466"/>
        <v>0</v>
      </c>
      <c r="ES215" s="100">
        <f t="shared" si="466"/>
        <v>0</v>
      </c>
      <c r="ET215" s="100">
        <f t="shared" si="466"/>
        <v>0</v>
      </c>
      <c r="EU215" s="100">
        <f t="shared" si="466"/>
        <v>0</v>
      </c>
      <c r="EV215" s="100">
        <f t="shared" si="466"/>
        <v>0</v>
      </c>
      <c r="EW215" s="100">
        <f t="shared" si="466"/>
        <v>0</v>
      </c>
      <c r="EX215" s="100">
        <f t="shared" si="466"/>
        <v>0</v>
      </c>
      <c r="EY215" s="100">
        <f t="shared" si="466"/>
        <v>0</v>
      </c>
      <c r="EZ215" s="100">
        <f t="shared" si="466"/>
        <v>0</v>
      </c>
      <c r="FA215" s="100">
        <f t="shared" si="466"/>
        <v>0</v>
      </c>
      <c r="FB215" s="100">
        <f t="shared" si="466"/>
        <v>0</v>
      </c>
      <c r="FC215" s="100">
        <f t="shared" si="466"/>
        <v>0</v>
      </c>
      <c r="FD215" s="100">
        <f t="shared" si="466"/>
        <v>0</v>
      </c>
      <c r="FE215" s="100">
        <f t="shared" si="466"/>
        <v>0</v>
      </c>
      <c r="FF215" s="100">
        <f t="shared" si="466"/>
        <v>0</v>
      </c>
      <c r="FG215" s="100">
        <f t="shared" si="466"/>
        <v>0</v>
      </c>
      <c r="FH215" s="100">
        <f t="shared" si="466"/>
        <v>0</v>
      </c>
    </row>
    <row r="216" spans="1:164" s="142" customFormat="1" x14ac:dyDescent="0.85">
      <c r="A216" s="234" t="s">
        <v>303</v>
      </c>
      <c r="B216" s="50"/>
      <c r="C216" s="50"/>
      <c r="D216" s="50"/>
      <c r="E216" s="50"/>
      <c r="F216" s="50"/>
      <c r="G216" s="50"/>
      <c r="H216" s="50">
        <f t="shared" ref="H216" si="467">SUM(H210)</f>
        <v>26400</v>
      </c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  <c r="BI216" s="50"/>
      <c r="BJ216" s="50"/>
      <c r="BK216" s="50"/>
      <c r="BL216" s="50"/>
      <c r="BM216" s="50"/>
      <c r="BN216" s="50"/>
      <c r="BO216" s="50"/>
      <c r="BP216" s="50"/>
      <c r="BQ216" s="50"/>
      <c r="BR216" s="50"/>
      <c r="BS216" s="50"/>
      <c r="BT216" s="50"/>
      <c r="BU216" s="50"/>
      <c r="BV216" s="50"/>
      <c r="BW216" s="50"/>
      <c r="BX216" s="50"/>
      <c r="BY216" s="50"/>
      <c r="BZ216" s="50"/>
      <c r="CA216" s="50"/>
      <c r="CB216" s="50"/>
      <c r="CC216" s="50"/>
      <c r="CD216" s="50"/>
      <c r="CE216" s="50"/>
      <c r="CF216" s="50"/>
      <c r="CG216" s="50"/>
      <c r="CH216" s="50"/>
      <c r="CI216" s="50"/>
      <c r="CJ216" s="50"/>
      <c r="CK216" s="50"/>
      <c r="CL216" s="50"/>
      <c r="CM216" s="50"/>
      <c r="CN216" s="50"/>
      <c r="CO216" s="50"/>
      <c r="CP216" s="50"/>
      <c r="CQ216" s="50"/>
      <c r="CR216" s="50"/>
      <c r="CS216" s="50"/>
      <c r="CT216" s="50"/>
      <c r="CU216" s="50"/>
      <c r="CV216" s="50"/>
      <c r="CW216" s="50"/>
      <c r="CX216" s="50"/>
      <c r="CY216" s="50"/>
      <c r="CZ216" s="50"/>
      <c r="DA216" s="50"/>
      <c r="DB216" s="50"/>
      <c r="DC216" s="50"/>
      <c r="DD216" s="50"/>
      <c r="DE216" s="50"/>
      <c r="DF216" s="50"/>
      <c r="DG216" s="50"/>
      <c r="DH216" s="50"/>
      <c r="DI216" s="50"/>
      <c r="DJ216" s="50"/>
      <c r="DK216" s="50"/>
      <c r="DL216" s="50"/>
      <c r="DM216" s="50"/>
      <c r="DN216" s="50"/>
      <c r="DO216" s="50"/>
      <c r="DP216" s="50"/>
      <c r="DQ216" s="50"/>
      <c r="DR216" s="50"/>
      <c r="DS216" s="50"/>
      <c r="DT216" s="50"/>
      <c r="DU216" s="50"/>
      <c r="DV216" s="50"/>
      <c r="DW216" s="50"/>
      <c r="DX216" s="50"/>
      <c r="DY216" s="50"/>
      <c r="DZ216" s="50"/>
      <c r="EA216" s="50"/>
      <c r="EB216" s="50"/>
      <c r="EC216" s="50"/>
      <c r="ED216" s="50"/>
      <c r="EE216" s="50"/>
      <c r="EF216" s="50"/>
      <c r="EG216" s="50"/>
      <c r="EH216" s="50"/>
      <c r="EI216" s="50"/>
      <c r="EJ216" s="50"/>
      <c r="EK216" s="50"/>
      <c r="EL216" s="50"/>
      <c r="EM216" s="50"/>
      <c r="EN216" s="50"/>
      <c r="EO216" s="50"/>
      <c r="EP216" s="50"/>
      <c r="EQ216" s="50"/>
      <c r="ER216" s="50"/>
      <c r="ES216" s="50"/>
      <c r="ET216" s="50"/>
      <c r="EU216" s="50"/>
      <c r="EV216" s="50"/>
      <c r="EW216" s="50"/>
      <c r="EX216" s="50"/>
      <c r="EY216" s="50"/>
      <c r="EZ216" s="50"/>
      <c r="FA216" s="50"/>
      <c r="FB216" s="50"/>
      <c r="FC216" s="50"/>
      <c r="FD216" s="50"/>
      <c r="FE216" s="50"/>
      <c r="FF216" s="50"/>
      <c r="FG216" s="50"/>
      <c r="FH216" s="50"/>
    </row>
    <row r="217" spans="1:164" s="142" customFormat="1" x14ac:dyDescent="0.85">
      <c r="A217" s="234" t="s">
        <v>304</v>
      </c>
      <c r="B217" s="50"/>
      <c r="C217" s="50"/>
      <c r="D217" s="50"/>
      <c r="E217" s="50"/>
      <c r="F217" s="50"/>
      <c r="G217" s="50"/>
      <c r="H217" s="50">
        <f t="shared" ref="H217" si="468">SUM(H211)</f>
        <v>20000</v>
      </c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  <c r="BI217" s="50"/>
      <c r="BJ217" s="50"/>
      <c r="BK217" s="50"/>
      <c r="BL217" s="50"/>
      <c r="BM217" s="50"/>
      <c r="BN217" s="50"/>
      <c r="BO217" s="50"/>
      <c r="BP217" s="50"/>
      <c r="BQ217" s="50"/>
      <c r="BR217" s="50"/>
      <c r="BS217" s="50"/>
      <c r="BT217" s="50"/>
      <c r="BU217" s="50"/>
      <c r="BV217" s="50"/>
      <c r="BW217" s="50"/>
      <c r="BX217" s="50"/>
      <c r="BY217" s="50"/>
      <c r="BZ217" s="50"/>
      <c r="CA217" s="50"/>
      <c r="CB217" s="50"/>
      <c r="CC217" s="50"/>
      <c r="CD217" s="50"/>
      <c r="CE217" s="50"/>
      <c r="CF217" s="50"/>
      <c r="CG217" s="50"/>
      <c r="CH217" s="50"/>
      <c r="CI217" s="50"/>
      <c r="CJ217" s="50"/>
      <c r="CK217" s="50"/>
      <c r="CL217" s="50"/>
      <c r="CM217" s="50"/>
      <c r="CN217" s="50"/>
      <c r="CO217" s="50"/>
      <c r="CP217" s="50"/>
      <c r="CQ217" s="50"/>
      <c r="CR217" s="50"/>
      <c r="CS217" s="50"/>
      <c r="CT217" s="50"/>
      <c r="CU217" s="50"/>
      <c r="CV217" s="50"/>
      <c r="CW217" s="50"/>
      <c r="CX217" s="50"/>
      <c r="CY217" s="50"/>
      <c r="CZ217" s="50"/>
      <c r="DA217" s="50"/>
      <c r="DB217" s="50"/>
      <c r="DC217" s="50"/>
      <c r="DD217" s="50"/>
      <c r="DE217" s="50"/>
      <c r="DF217" s="50"/>
      <c r="DG217" s="50"/>
      <c r="DH217" s="50"/>
      <c r="DI217" s="50"/>
      <c r="DJ217" s="50"/>
      <c r="DK217" s="50"/>
      <c r="DL217" s="50"/>
      <c r="DM217" s="50"/>
      <c r="DN217" s="50"/>
      <c r="DO217" s="50"/>
      <c r="DP217" s="50"/>
      <c r="DQ217" s="50"/>
      <c r="DR217" s="50"/>
      <c r="DS217" s="50"/>
      <c r="DT217" s="50"/>
      <c r="DU217" s="50"/>
      <c r="DV217" s="50"/>
      <c r="DW217" s="50"/>
      <c r="DX217" s="50"/>
      <c r="DY217" s="50"/>
      <c r="DZ217" s="50"/>
      <c r="EA217" s="50"/>
      <c r="EB217" s="50"/>
      <c r="EC217" s="50"/>
      <c r="ED217" s="50"/>
      <c r="EE217" s="50"/>
      <c r="EF217" s="50"/>
      <c r="EG217" s="50"/>
      <c r="EH217" s="50"/>
      <c r="EI217" s="50"/>
      <c r="EJ217" s="50"/>
      <c r="EK217" s="50"/>
      <c r="EL217" s="50"/>
      <c r="EM217" s="50"/>
      <c r="EN217" s="50"/>
      <c r="EO217" s="50"/>
      <c r="EP217" s="50"/>
      <c r="EQ217" s="50"/>
      <c r="ER217" s="50"/>
      <c r="ES217" s="50"/>
      <c r="ET217" s="50"/>
      <c r="EU217" s="50"/>
      <c r="EV217" s="50"/>
      <c r="EW217" s="50"/>
      <c r="EX217" s="50"/>
      <c r="EY217" s="50"/>
      <c r="EZ217" s="50"/>
      <c r="FA217" s="50"/>
      <c r="FB217" s="50"/>
      <c r="FC217" s="50"/>
      <c r="FD217" s="50"/>
      <c r="FE217" s="50"/>
      <c r="FF217" s="50"/>
      <c r="FG217" s="50"/>
      <c r="FH217" s="50"/>
    </row>
    <row r="218" spans="1:164" s="142" customFormat="1" hidden="1" x14ac:dyDescent="0.85">
      <c r="A218" s="95" t="s">
        <v>204</v>
      </c>
      <c r="B218" s="95"/>
      <c r="C218" s="95"/>
      <c r="D218" s="98"/>
      <c r="E218" s="98"/>
      <c r="F218" s="98"/>
      <c r="G218" s="98"/>
      <c r="H218" s="98"/>
      <c r="I218" s="95"/>
      <c r="J218" s="95"/>
      <c r="K218" s="95"/>
      <c r="L218" s="95"/>
      <c r="M218" s="95"/>
      <c r="N218" s="95"/>
      <c r="O218" s="95"/>
      <c r="P218" s="95"/>
      <c r="Q218" s="95"/>
      <c r="R218" s="95"/>
      <c r="S218" s="95"/>
      <c r="T218" s="95"/>
      <c r="U218" s="95"/>
      <c r="V218" s="95"/>
      <c r="W218" s="95"/>
      <c r="X218" s="95"/>
      <c r="Y218" s="95"/>
      <c r="Z218" s="95"/>
      <c r="AA218" s="95"/>
      <c r="AB218" s="95"/>
      <c r="AC218" s="95"/>
      <c r="AD218" s="95"/>
      <c r="AE218" s="95"/>
      <c r="AF218" s="95"/>
      <c r="AG218" s="95"/>
      <c r="AH218" s="95"/>
      <c r="AI218" s="95"/>
      <c r="AJ218" s="95"/>
      <c r="AK218" s="95"/>
      <c r="AL218" s="95"/>
      <c r="AM218" s="95"/>
      <c r="AN218" s="95"/>
      <c r="AO218" s="95"/>
      <c r="AP218" s="95"/>
      <c r="AQ218" s="95"/>
      <c r="AR218" s="95"/>
      <c r="AS218" s="95"/>
      <c r="AT218" s="95"/>
      <c r="AU218" s="95"/>
      <c r="AV218" s="95"/>
      <c r="AW218" s="95"/>
      <c r="AX218" s="95"/>
      <c r="AY218" s="95"/>
      <c r="AZ218" s="95"/>
      <c r="BA218" s="95"/>
      <c r="BB218" s="95"/>
      <c r="BC218" s="95"/>
      <c r="BD218" s="95"/>
      <c r="BE218" s="95"/>
      <c r="BF218" s="95"/>
      <c r="BG218" s="95"/>
      <c r="BH218" s="95"/>
      <c r="BI218" s="95"/>
      <c r="BJ218" s="95"/>
      <c r="BK218" s="95"/>
      <c r="BL218" s="95"/>
      <c r="BM218" s="95"/>
      <c r="BN218" s="95"/>
      <c r="BO218" s="95"/>
      <c r="BP218" s="95"/>
      <c r="BQ218" s="95"/>
      <c r="BR218" s="95"/>
      <c r="BS218" s="95"/>
      <c r="BT218" s="95"/>
      <c r="BU218" s="95"/>
      <c r="BV218" s="95"/>
      <c r="BW218" s="95"/>
      <c r="BX218" s="95"/>
      <c r="BY218" s="95"/>
      <c r="BZ218" s="95"/>
      <c r="CA218" s="95"/>
      <c r="CB218" s="95"/>
      <c r="CC218" s="95"/>
      <c r="CD218" s="95"/>
      <c r="CE218" s="95"/>
      <c r="CF218" s="95"/>
      <c r="CG218" s="95"/>
      <c r="CH218" s="95"/>
      <c r="CI218" s="95"/>
      <c r="CJ218" s="95"/>
      <c r="CK218" s="95"/>
      <c r="CL218" s="95"/>
      <c r="CM218" s="95"/>
      <c r="CN218" s="95"/>
      <c r="CO218" s="95"/>
      <c r="CP218" s="95"/>
      <c r="CQ218" s="95"/>
      <c r="CR218" s="95"/>
      <c r="CS218" s="95"/>
      <c r="CT218" s="95"/>
      <c r="CU218" s="95"/>
      <c r="CV218" s="95"/>
      <c r="CW218" s="95"/>
      <c r="CX218" s="95"/>
      <c r="CY218" s="95"/>
      <c r="CZ218" s="95"/>
      <c r="DA218" s="95"/>
      <c r="DB218" s="95"/>
      <c r="DC218" s="95"/>
      <c r="DD218" s="95"/>
      <c r="DE218" s="95"/>
      <c r="DF218" s="95"/>
      <c r="DG218" s="95"/>
      <c r="DH218" s="95"/>
      <c r="DI218" s="95"/>
      <c r="DJ218" s="95"/>
      <c r="DK218" s="95"/>
      <c r="DL218" s="95"/>
      <c r="DM218" s="95"/>
      <c r="DN218" s="95"/>
      <c r="DO218" s="95"/>
      <c r="DP218" s="95"/>
      <c r="DQ218" s="95"/>
      <c r="DR218" s="95"/>
      <c r="DS218" s="95"/>
      <c r="DT218" s="95"/>
      <c r="DU218" s="95"/>
      <c r="DV218" s="95"/>
      <c r="DW218" s="95"/>
      <c r="DX218" s="95"/>
      <c r="DY218" s="95"/>
      <c r="DZ218" s="95"/>
      <c r="EA218" s="95"/>
      <c r="EB218" s="95"/>
      <c r="EC218" s="95"/>
      <c r="ED218" s="95"/>
      <c r="EE218" s="95"/>
      <c r="EF218" s="95"/>
      <c r="EG218" s="95"/>
      <c r="EH218" s="95"/>
      <c r="EI218" s="95"/>
      <c r="EJ218" s="95"/>
      <c r="EK218" s="95"/>
      <c r="EL218" s="95"/>
      <c r="EM218" s="95"/>
      <c r="EN218" s="95"/>
      <c r="EO218" s="95"/>
      <c r="EP218" s="95"/>
      <c r="EQ218" s="95"/>
      <c r="ER218" s="95"/>
      <c r="ES218" s="95"/>
      <c r="ET218" s="95"/>
      <c r="EU218" s="95"/>
      <c r="EV218" s="95"/>
      <c r="EW218" s="95"/>
      <c r="EX218" s="95"/>
      <c r="EY218" s="95"/>
      <c r="EZ218" s="95"/>
      <c r="FA218" s="95"/>
      <c r="FB218" s="95"/>
      <c r="FC218" s="95"/>
      <c r="FD218" s="95"/>
      <c r="FE218" s="95"/>
      <c r="FF218" s="95"/>
      <c r="FG218" s="95"/>
      <c r="FH218" s="95"/>
    </row>
    <row r="219" spans="1:164" s="142" customFormat="1" hidden="1" x14ac:dyDescent="0.85">
      <c r="A219" s="50" t="s">
        <v>205</v>
      </c>
      <c r="B219" s="50"/>
      <c r="C219" s="50"/>
      <c r="D219" s="50"/>
      <c r="E219" s="50"/>
      <c r="F219" s="50"/>
      <c r="G219" s="50"/>
      <c r="H219" s="50">
        <f t="shared" si="463"/>
        <v>0</v>
      </c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  <c r="BI219" s="50"/>
      <c r="BJ219" s="50"/>
      <c r="BK219" s="50"/>
      <c r="BL219" s="50"/>
      <c r="BM219" s="50"/>
      <c r="BN219" s="50"/>
      <c r="BO219" s="50"/>
      <c r="BP219" s="50"/>
      <c r="BQ219" s="50"/>
      <c r="BR219" s="50"/>
      <c r="BS219" s="50"/>
      <c r="BT219" s="50"/>
      <c r="BU219" s="50"/>
      <c r="BV219" s="50"/>
      <c r="BW219" s="50"/>
      <c r="BX219" s="50"/>
      <c r="BY219" s="50"/>
      <c r="BZ219" s="50"/>
      <c r="CA219" s="50"/>
      <c r="CB219" s="50"/>
      <c r="CC219" s="50"/>
      <c r="CD219" s="50"/>
      <c r="CE219" s="50"/>
      <c r="CF219" s="50"/>
      <c r="CG219" s="50"/>
      <c r="CH219" s="50"/>
      <c r="CI219" s="50"/>
      <c r="CJ219" s="50"/>
      <c r="CK219" s="50"/>
      <c r="CL219" s="50"/>
      <c r="CM219" s="50"/>
      <c r="CN219" s="50"/>
      <c r="CO219" s="50"/>
      <c r="CP219" s="50"/>
      <c r="CQ219" s="50"/>
      <c r="CR219" s="50"/>
      <c r="CS219" s="50"/>
      <c r="CT219" s="50"/>
      <c r="CU219" s="50"/>
      <c r="CV219" s="50"/>
      <c r="CW219" s="50"/>
      <c r="CX219" s="50"/>
      <c r="CY219" s="50"/>
      <c r="CZ219" s="50"/>
      <c r="DA219" s="50"/>
      <c r="DB219" s="50"/>
      <c r="DC219" s="50"/>
      <c r="DD219" s="50"/>
      <c r="DE219" s="50"/>
      <c r="DF219" s="50"/>
      <c r="DG219" s="50"/>
      <c r="DH219" s="50"/>
      <c r="DI219" s="50"/>
      <c r="DJ219" s="50"/>
      <c r="DK219" s="50"/>
      <c r="DL219" s="50"/>
      <c r="DM219" s="50"/>
      <c r="DN219" s="50"/>
      <c r="DO219" s="50"/>
      <c r="DP219" s="50"/>
      <c r="DQ219" s="50"/>
      <c r="DR219" s="50"/>
      <c r="DS219" s="50"/>
      <c r="DT219" s="50"/>
      <c r="DU219" s="50"/>
      <c r="DV219" s="50"/>
      <c r="DW219" s="50"/>
      <c r="DX219" s="50"/>
      <c r="DY219" s="50"/>
      <c r="DZ219" s="50"/>
      <c r="EA219" s="50"/>
      <c r="EB219" s="50"/>
      <c r="EC219" s="50"/>
      <c r="ED219" s="50"/>
      <c r="EE219" s="50"/>
      <c r="EF219" s="50"/>
      <c r="EG219" s="50"/>
      <c r="EH219" s="50"/>
      <c r="EI219" s="50"/>
      <c r="EJ219" s="50"/>
      <c r="EK219" s="50"/>
      <c r="EL219" s="50"/>
      <c r="EM219" s="50"/>
      <c r="EN219" s="50"/>
      <c r="EO219" s="50"/>
      <c r="EP219" s="50"/>
      <c r="EQ219" s="50"/>
      <c r="ER219" s="50"/>
      <c r="ES219" s="50"/>
      <c r="ET219" s="50"/>
      <c r="EU219" s="50"/>
      <c r="EV219" s="50"/>
      <c r="EW219" s="50"/>
      <c r="EX219" s="50"/>
      <c r="EY219" s="50"/>
      <c r="EZ219" s="50"/>
      <c r="FA219" s="50"/>
      <c r="FB219" s="50"/>
      <c r="FC219" s="50"/>
      <c r="FD219" s="50"/>
      <c r="FE219" s="50"/>
      <c r="FF219" s="50"/>
      <c r="FG219" s="50"/>
      <c r="FH219" s="50"/>
    </row>
    <row r="220" spans="1:164" s="142" customFormat="1" x14ac:dyDescent="0.85">
      <c r="A220" s="95" t="s">
        <v>206</v>
      </c>
      <c r="B220" s="95"/>
      <c r="C220" s="95"/>
      <c r="D220" s="98"/>
      <c r="E220" s="98"/>
      <c r="F220" s="98"/>
      <c r="G220" s="98"/>
      <c r="H220" s="235">
        <f t="shared" si="463"/>
        <v>390000</v>
      </c>
      <c r="I220" s="98">
        <f>SUM(I213)</f>
        <v>0</v>
      </c>
      <c r="J220" s="98">
        <f t="shared" ref="J220:BU220" si="469">SUM(J213)</f>
        <v>0</v>
      </c>
      <c r="K220" s="98">
        <f t="shared" si="469"/>
        <v>0</v>
      </c>
      <c r="L220" s="98">
        <f t="shared" si="469"/>
        <v>0</v>
      </c>
      <c r="M220" s="98">
        <f t="shared" si="469"/>
        <v>0</v>
      </c>
      <c r="N220" s="98">
        <f t="shared" si="469"/>
        <v>0</v>
      </c>
      <c r="O220" s="98">
        <f t="shared" si="469"/>
        <v>0</v>
      </c>
      <c r="P220" s="98">
        <f t="shared" si="469"/>
        <v>0</v>
      </c>
      <c r="Q220" s="98">
        <f t="shared" si="469"/>
        <v>0</v>
      </c>
      <c r="R220" s="98">
        <f t="shared" si="469"/>
        <v>0</v>
      </c>
      <c r="S220" s="98">
        <f t="shared" si="469"/>
        <v>0</v>
      </c>
      <c r="T220" s="98">
        <f t="shared" si="469"/>
        <v>0</v>
      </c>
      <c r="U220" s="98">
        <f t="shared" si="469"/>
        <v>0</v>
      </c>
      <c r="V220" s="98">
        <f t="shared" si="469"/>
        <v>0</v>
      </c>
      <c r="W220" s="98">
        <f t="shared" si="469"/>
        <v>0</v>
      </c>
      <c r="X220" s="98">
        <f t="shared" si="469"/>
        <v>0</v>
      </c>
      <c r="Y220" s="98">
        <f t="shared" si="469"/>
        <v>0</v>
      </c>
      <c r="Z220" s="98">
        <f t="shared" si="469"/>
        <v>0</v>
      </c>
      <c r="AA220" s="98">
        <f t="shared" si="469"/>
        <v>0</v>
      </c>
      <c r="AB220" s="98">
        <f t="shared" si="469"/>
        <v>0</v>
      </c>
      <c r="AC220" s="98">
        <f t="shared" si="469"/>
        <v>0</v>
      </c>
      <c r="AD220" s="98">
        <f t="shared" si="469"/>
        <v>0</v>
      </c>
      <c r="AE220" s="98">
        <f t="shared" si="469"/>
        <v>0</v>
      </c>
      <c r="AF220" s="98">
        <f t="shared" si="469"/>
        <v>0</v>
      </c>
      <c r="AG220" s="98">
        <f t="shared" si="469"/>
        <v>0</v>
      </c>
      <c r="AH220" s="98">
        <f t="shared" si="469"/>
        <v>0</v>
      </c>
      <c r="AI220" s="98">
        <f t="shared" si="469"/>
        <v>0</v>
      </c>
      <c r="AJ220" s="98">
        <f t="shared" si="469"/>
        <v>0</v>
      </c>
      <c r="AK220" s="98">
        <f t="shared" si="469"/>
        <v>0</v>
      </c>
      <c r="AL220" s="98">
        <f t="shared" si="469"/>
        <v>0</v>
      </c>
      <c r="AM220" s="98">
        <f t="shared" si="469"/>
        <v>0</v>
      </c>
      <c r="AN220" s="98">
        <f t="shared" si="469"/>
        <v>0</v>
      </c>
      <c r="AO220" s="98">
        <f t="shared" si="469"/>
        <v>0</v>
      </c>
      <c r="AP220" s="98">
        <f t="shared" si="469"/>
        <v>0</v>
      </c>
      <c r="AQ220" s="98">
        <f t="shared" si="469"/>
        <v>0</v>
      </c>
      <c r="AR220" s="98">
        <f t="shared" si="469"/>
        <v>0</v>
      </c>
      <c r="AS220" s="98">
        <f t="shared" si="469"/>
        <v>0</v>
      </c>
      <c r="AT220" s="98">
        <f t="shared" si="469"/>
        <v>0</v>
      </c>
      <c r="AU220" s="98">
        <f t="shared" si="469"/>
        <v>0</v>
      </c>
      <c r="AV220" s="98">
        <f t="shared" si="469"/>
        <v>0</v>
      </c>
      <c r="AW220" s="98">
        <f t="shared" si="469"/>
        <v>0</v>
      </c>
      <c r="AX220" s="98">
        <f t="shared" si="469"/>
        <v>0</v>
      </c>
      <c r="AY220" s="98">
        <f t="shared" si="469"/>
        <v>0</v>
      </c>
      <c r="AZ220" s="98">
        <f t="shared" si="469"/>
        <v>0</v>
      </c>
      <c r="BA220" s="98">
        <f t="shared" si="469"/>
        <v>0</v>
      </c>
      <c r="BB220" s="98">
        <f t="shared" si="469"/>
        <v>0</v>
      </c>
      <c r="BC220" s="98">
        <f t="shared" si="469"/>
        <v>0</v>
      </c>
      <c r="BD220" s="98">
        <f t="shared" si="469"/>
        <v>0</v>
      </c>
      <c r="BE220" s="98">
        <f t="shared" si="469"/>
        <v>0</v>
      </c>
      <c r="BF220" s="98">
        <f t="shared" si="469"/>
        <v>0</v>
      </c>
      <c r="BG220" s="98">
        <f t="shared" si="469"/>
        <v>0</v>
      </c>
      <c r="BH220" s="98">
        <f t="shared" si="469"/>
        <v>0</v>
      </c>
      <c r="BI220" s="98">
        <f t="shared" si="469"/>
        <v>0</v>
      </c>
      <c r="BJ220" s="98">
        <f t="shared" si="469"/>
        <v>0</v>
      </c>
      <c r="BK220" s="98">
        <f t="shared" si="469"/>
        <v>0</v>
      </c>
      <c r="BL220" s="98">
        <f t="shared" si="469"/>
        <v>0</v>
      </c>
      <c r="BM220" s="98">
        <f t="shared" si="469"/>
        <v>0</v>
      </c>
      <c r="BN220" s="98">
        <f t="shared" si="469"/>
        <v>0</v>
      </c>
      <c r="BO220" s="98">
        <f t="shared" si="469"/>
        <v>0</v>
      </c>
      <c r="BP220" s="98">
        <f t="shared" si="469"/>
        <v>0</v>
      </c>
      <c r="BQ220" s="98">
        <f t="shared" si="469"/>
        <v>0</v>
      </c>
      <c r="BR220" s="98">
        <f t="shared" si="469"/>
        <v>0</v>
      </c>
      <c r="BS220" s="98">
        <f t="shared" si="469"/>
        <v>0</v>
      </c>
      <c r="BT220" s="98">
        <f t="shared" si="469"/>
        <v>0</v>
      </c>
      <c r="BU220" s="98">
        <f t="shared" si="469"/>
        <v>0</v>
      </c>
      <c r="BV220" s="98">
        <f t="shared" ref="BV220:EH220" si="470">SUM(BV213)</f>
        <v>0</v>
      </c>
      <c r="BW220" s="98">
        <f t="shared" si="470"/>
        <v>0</v>
      </c>
      <c r="BX220" s="98">
        <f t="shared" si="470"/>
        <v>0</v>
      </c>
      <c r="BY220" s="98">
        <f t="shared" si="470"/>
        <v>0</v>
      </c>
      <c r="BZ220" s="98">
        <f t="shared" si="470"/>
        <v>0</v>
      </c>
      <c r="CA220" s="98">
        <f t="shared" si="470"/>
        <v>0</v>
      </c>
      <c r="CB220" s="98">
        <f t="shared" si="470"/>
        <v>0</v>
      </c>
      <c r="CC220" s="98">
        <f t="shared" si="470"/>
        <v>0</v>
      </c>
      <c r="CD220" s="98">
        <f t="shared" si="470"/>
        <v>0</v>
      </c>
      <c r="CE220" s="98">
        <f t="shared" si="470"/>
        <v>0</v>
      </c>
      <c r="CF220" s="98">
        <f t="shared" si="470"/>
        <v>0</v>
      </c>
      <c r="CG220" s="98">
        <f t="shared" si="470"/>
        <v>0</v>
      </c>
      <c r="CH220" s="98">
        <f t="shared" si="470"/>
        <v>0</v>
      </c>
      <c r="CI220" s="98">
        <f t="shared" si="470"/>
        <v>0</v>
      </c>
      <c r="CJ220" s="98">
        <f t="shared" si="470"/>
        <v>0</v>
      </c>
      <c r="CK220" s="98">
        <f t="shared" si="470"/>
        <v>0</v>
      </c>
      <c r="CL220" s="98">
        <f t="shared" si="470"/>
        <v>0</v>
      </c>
      <c r="CM220" s="98">
        <f t="shared" si="470"/>
        <v>0</v>
      </c>
      <c r="CN220" s="98">
        <f t="shared" si="470"/>
        <v>0</v>
      </c>
      <c r="CO220" s="98">
        <f t="shared" si="470"/>
        <v>0</v>
      </c>
      <c r="CP220" s="98">
        <f t="shared" si="470"/>
        <v>0</v>
      </c>
      <c r="CQ220" s="98">
        <f t="shared" si="470"/>
        <v>0</v>
      </c>
      <c r="CR220" s="98">
        <f t="shared" si="470"/>
        <v>0</v>
      </c>
      <c r="CS220" s="98"/>
      <c r="CT220" s="98">
        <f t="shared" si="470"/>
        <v>0</v>
      </c>
      <c r="CU220" s="98">
        <f t="shared" si="470"/>
        <v>0</v>
      </c>
      <c r="CV220" s="98">
        <f t="shared" si="470"/>
        <v>0</v>
      </c>
      <c r="CW220" s="98">
        <f t="shared" si="470"/>
        <v>390000</v>
      </c>
      <c r="CX220" s="98">
        <f t="shared" si="470"/>
        <v>0</v>
      </c>
      <c r="CY220" s="98">
        <f t="shared" si="470"/>
        <v>0</v>
      </c>
      <c r="CZ220" s="98">
        <f t="shared" si="470"/>
        <v>0</v>
      </c>
      <c r="DA220" s="98">
        <f t="shared" si="470"/>
        <v>0</v>
      </c>
      <c r="DB220" s="98">
        <f t="shared" si="470"/>
        <v>0</v>
      </c>
      <c r="DC220" s="98">
        <f t="shared" si="470"/>
        <v>0</v>
      </c>
      <c r="DD220" s="98">
        <f t="shared" si="470"/>
        <v>0</v>
      </c>
      <c r="DE220" s="98">
        <f t="shared" si="470"/>
        <v>0</v>
      </c>
      <c r="DF220" s="98">
        <f t="shared" si="470"/>
        <v>0</v>
      </c>
      <c r="DG220" s="98">
        <f t="shared" si="470"/>
        <v>0</v>
      </c>
      <c r="DH220" s="98">
        <f t="shared" si="470"/>
        <v>0</v>
      </c>
      <c r="DI220" s="98">
        <f t="shared" si="470"/>
        <v>0</v>
      </c>
      <c r="DJ220" s="98">
        <f t="shared" si="470"/>
        <v>0</v>
      </c>
      <c r="DK220" s="98">
        <f t="shared" si="470"/>
        <v>0</v>
      </c>
      <c r="DL220" s="98">
        <f t="shared" si="470"/>
        <v>0</v>
      </c>
      <c r="DM220" s="98">
        <f t="shared" si="470"/>
        <v>0</v>
      </c>
      <c r="DN220" s="98">
        <f t="shared" si="470"/>
        <v>0</v>
      </c>
      <c r="DO220" s="98">
        <f t="shared" si="470"/>
        <v>0</v>
      </c>
      <c r="DP220" s="98">
        <f t="shared" si="470"/>
        <v>0</v>
      </c>
      <c r="DQ220" s="98">
        <f t="shared" si="470"/>
        <v>0</v>
      </c>
      <c r="DR220" s="98">
        <f t="shared" si="470"/>
        <v>0</v>
      </c>
      <c r="DS220" s="98">
        <f t="shared" si="470"/>
        <v>0</v>
      </c>
      <c r="DT220" s="98">
        <f t="shared" si="470"/>
        <v>0</v>
      </c>
      <c r="DU220" s="98">
        <f t="shared" si="470"/>
        <v>0</v>
      </c>
      <c r="DV220" s="98">
        <f t="shared" si="470"/>
        <v>0</v>
      </c>
      <c r="DW220" s="98">
        <f t="shared" si="470"/>
        <v>0</v>
      </c>
      <c r="DX220" s="98">
        <f t="shared" si="470"/>
        <v>0</v>
      </c>
      <c r="DY220" s="98">
        <f t="shared" si="470"/>
        <v>0</v>
      </c>
      <c r="DZ220" s="98">
        <f t="shared" si="470"/>
        <v>0</v>
      </c>
      <c r="EA220" s="98">
        <f t="shared" si="470"/>
        <v>0</v>
      </c>
      <c r="EB220" s="98">
        <f t="shared" si="470"/>
        <v>0</v>
      </c>
      <c r="EC220" s="98">
        <f t="shared" si="470"/>
        <v>0</v>
      </c>
      <c r="ED220" s="98">
        <f t="shared" si="470"/>
        <v>0</v>
      </c>
      <c r="EE220" s="98">
        <f t="shared" si="470"/>
        <v>0</v>
      </c>
      <c r="EF220" s="98">
        <f t="shared" si="470"/>
        <v>0</v>
      </c>
      <c r="EG220" s="98">
        <f t="shared" si="470"/>
        <v>0</v>
      </c>
      <c r="EH220" s="98">
        <f t="shared" si="470"/>
        <v>0</v>
      </c>
      <c r="EI220" s="98">
        <f t="shared" ref="EI220:FH220" si="471">SUM(EI213)</f>
        <v>0</v>
      </c>
      <c r="EJ220" s="98">
        <f t="shared" si="471"/>
        <v>0</v>
      </c>
      <c r="EK220" s="98">
        <f t="shared" si="471"/>
        <v>0</v>
      </c>
      <c r="EL220" s="98">
        <f t="shared" si="471"/>
        <v>0</v>
      </c>
      <c r="EM220" s="98">
        <f t="shared" si="471"/>
        <v>0</v>
      </c>
      <c r="EN220" s="98">
        <f t="shared" si="471"/>
        <v>0</v>
      </c>
      <c r="EO220" s="98">
        <f t="shared" si="471"/>
        <v>0</v>
      </c>
      <c r="EP220" s="98">
        <f t="shared" si="471"/>
        <v>0</v>
      </c>
      <c r="EQ220" s="98">
        <f t="shared" si="471"/>
        <v>0</v>
      </c>
      <c r="ER220" s="98">
        <f t="shared" si="471"/>
        <v>0</v>
      </c>
      <c r="ES220" s="98">
        <f t="shared" si="471"/>
        <v>0</v>
      </c>
      <c r="ET220" s="98">
        <f t="shared" si="471"/>
        <v>0</v>
      </c>
      <c r="EU220" s="98">
        <f t="shared" si="471"/>
        <v>0</v>
      </c>
      <c r="EV220" s="98">
        <f t="shared" si="471"/>
        <v>0</v>
      </c>
      <c r="EW220" s="98">
        <f t="shared" si="471"/>
        <v>0</v>
      </c>
      <c r="EX220" s="98">
        <f t="shared" si="471"/>
        <v>0</v>
      </c>
      <c r="EY220" s="98">
        <f t="shared" si="471"/>
        <v>0</v>
      </c>
      <c r="EZ220" s="98">
        <f t="shared" si="471"/>
        <v>0</v>
      </c>
      <c r="FA220" s="98">
        <f t="shared" si="471"/>
        <v>0</v>
      </c>
      <c r="FB220" s="98">
        <f t="shared" si="471"/>
        <v>0</v>
      </c>
      <c r="FC220" s="98">
        <f t="shared" si="471"/>
        <v>0</v>
      </c>
      <c r="FD220" s="98">
        <f t="shared" si="471"/>
        <v>0</v>
      </c>
      <c r="FE220" s="98">
        <f t="shared" si="471"/>
        <v>0</v>
      </c>
      <c r="FF220" s="98">
        <f t="shared" si="471"/>
        <v>0</v>
      </c>
      <c r="FG220" s="98">
        <f t="shared" si="471"/>
        <v>0</v>
      </c>
      <c r="FH220" s="98">
        <f t="shared" si="471"/>
        <v>0</v>
      </c>
    </row>
    <row r="221" spans="1:164" s="142" customFormat="1" hidden="1" x14ac:dyDescent="0.85">
      <c r="A221" s="50" t="s">
        <v>208</v>
      </c>
      <c r="B221" s="50"/>
      <c r="C221" s="50"/>
      <c r="D221" s="50"/>
      <c r="E221" s="50"/>
      <c r="F221" s="50"/>
      <c r="G221" s="50"/>
      <c r="H221" s="50">
        <f t="shared" si="463"/>
        <v>0</v>
      </c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  <c r="BI221" s="50"/>
      <c r="BJ221" s="50"/>
      <c r="BK221" s="50"/>
      <c r="BL221" s="50"/>
      <c r="BM221" s="50"/>
      <c r="BN221" s="50"/>
      <c r="BO221" s="50"/>
      <c r="BP221" s="50"/>
      <c r="BQ221" s="50"/>
      <c r="BR221" s="50"/>
      <c r="BS221" s="50"/>
      <c r="BT221" s="50"/>
      <c r="BU221" s="50"/>
      <c r="BV221" s="50"/>
      <c r="BW221" s="50"/>
      <c r="BX221" s="50"/>
      <c r="BY221" s="50"/>
      <c r="BZ221" s="50"/>
      <c r="CA221" s="50"/>
      <c r="CB221" s="50"/>
      <c r="CC221" s="50"/>
      <c r="CD221" s="50"/>
      <c r="CE221" s="50"/>
      <c r="CF221" s="50"/>
      <c r="CG221" s="50"/>
      <c r="CH221" s="50"/>
      <c r="CI221" s="50"/>
      <c r="CJ221" s="50"/>
      <c r="CK221" s="50"/>
      <c r="CL221" s="50"/>
      <c r="CM221" s="50"/>
      <c r="CN221" s="50"/>
      <c r="CO221" s="50"/>
      <c r="CP221" s="50"/>
      <c r="CQ221" s="50"/>
      <c r="CR221" s="50"/>
      <c r="CS221" s="50"/>
      <c r="CT221" s="50"/>
      <c r="CU221" s="50"/>
      <c r="CV221" s="50"/>
      <c r="CW221" s="50"/>
      <c r="CX221" s="50"/>
      <c r="CY221" s="50"/>
      <c r="CZ221" s="50"/>
      <c r="DA221" s="50"/>
      <c r="DB221" s="50"/>
      <c r="DC221" s="50"/>
      <c r="DD221" s="50"/>
      <c r="DE221" s="50"/>
      <c r="DF221" s="50"/>
      <c r="DG221" s="50"/>
      <c r="DH221" s="50"/>
      <c r="DI221" s="50"/>
      <c r="DJ221" s="50"/>
      <c r="DK221" s="50"/>
      <c r="DL221" s="50"/>
      <c r="DM221" s="50"/>
      <c r="DN221" s="50"/>
      <c r="DO221" s="50"/>
      <c r="DP221" s="50"/>
      <c r="DQ221" s="50"/>
      <c r="DR221" s="50"/>
      <c r="DS221" s="50"/>
      <c r="DT221" s="50"/>
      <c r="DU221" s="50"/>
      <c r="DV221" s="50"/>
      <c r="DW221" s="50"/>
      <c r="DX221" s="50"/>
      <c r="DY221" s="50"/>
      <c r="DZ221" s="50"/>
      <c r="EA221" s="50"/>
      <c r="EB221" s="50"/>
      <c r="EC221" s="50"/>
      <c r="ED221" s="50"/>
      <c r="EE221" s="50"/>
      <c r="EF221" s="50"/>
      <c r="EG221" s="50"/>
      <c r="EH221" s="50"/>
      <c r="EI221" s="50"/>
      <c r="EJ221" s="50"/>
      <c r="EK221" s="50"/>
      <c r="EL221" s="50"/>
      <c r="EM221" s="50"/>
      <c r="EN221" s="50"/>
      <c r="EO221" s="50"/>
      <c r="EP221" s="50"/>
      <c r="EQ221" s="50"/>
      <c r="ER221" s="50"/>
      <c r="ES221" s="50"/>
      <c r="ET221" s="50"/>
      <c r="EU221" s="50"/>
      <c r="EV221" s="50"/>
      <c r="EW221" s="50"/>
      <c r="EX221" s="50"/>
      <c r="EY221" s="50"/>
      <c r="EZ221" s="50"/>
      <c r="FA221" s="50"/>
      <c r="FB221" s="50"/>
      <c r="FC221" s="50"/>
      <c r="FD221" s="50"/>
      <c r="FE221" s="50"/>
      <c r="FF221" s="50"/>
      <c r="FG221" s="50"/>
      <c r="FH221" s="50"/>
    </row>
    <row r="222" spans="1:164" s="142" customFormat="1" x14ac:dyDescent="0.85">
      <c r="A222" s="95" t="s">
        <v>209</v>
      </c>
      <c r="B222" s="95"/>
      <c r="C222" s="95"/>
      <c r="D222" s="235"/>
      <c r="E222" s="235"/>
      <c r="F222" s="235"/>
      <c r="G222" s="235"/>
      <c r="H222" s="235">
        <f t="shared" ref="H222:BP222" si="472">SUM(H215+H220)</f>
        <v>436400</v>
      </c>
      <c r="I222" s="235">
        <f t="shared" si="472"/>
        <v>0</v>
      </c>
      <c r="J222" s="235">
        <f t="shared" si="472"/>
        <v>0</v>
      </c>
      <c r="K222" s="235">
        <f t="shared" si="472"/>
        <v>0</v>
      </c>
      <c r="L222" s="235">
        <f t="shared" si="472"/>
        <v>0</v>
      </c>
      <c r="M222" s="235">
        <f t="shared" si="472"/>
        <v>0</v>
      </c>
      <c r="N222" s="235">
        <f t="shared" si="472"/>
        <v>0</v>
      </c>
      <c r="O222" s="235">
        <f t="shared" si="472"/>
        <v>0</v>
      </c>
      <c r="P222" s="235">
        <f t="shared" si="472"/>
        <v>0</v>
      </c>
      <c r="Q222" s="235">
        <f t="shared" si="472"/>
        <v>0</v>
      </c>
      <c r="R222" s="235">
        <f t="shared" si="472"/>
        <v>0</v>
      </c>
      <c r="S222" s="235">
        <f t="shared" si="472"/>
        <v>0</v>
      </c>
      <c r="T222" s="235">
        <f t="shared" si="472"/>
        <v>0</v>
      </c>
      <c r="U222" s="235">
        <f t="shared" si="472"/>
        <v>0</v>
      </c>
      <c r="V222" s="235">
        <f t="shared" si="472"/>
        <v>0</v>
      </c>
      <c r="W222" s="235">
        <f t="shared" si="472"/>
        <v>0</v>
      </c>
      <c r="X222" s="235">
        <f t="shared" si="472"/>
        <v>0</v>
      </c>
      <c r="Y222" s="235">
        <f t="shared" si="472"/>
        <v>0</v>
      </c>
      <c r="Z222" s="235">
        <f t="shared" si="472"/>
        <v>0</v>
      </c>
      <c r="AA222" s="235">
        <f t="shared" si="472"/>
        <v>0</v>
      </c>
      <c r="AB222" s="235">
        <f t="shared" si="472"/>
        <v>0</v>
      </c>
      <c r="AC222" s="235">
        <f t="shared" si="472"/>
        <v>0</v>
      </c>
      <c r="AD222" s="235">
        <f t="shared" si="472"/>
        <v>0</v>
      </c>
      <c r="AE222" s="235">
        <f t="shared" si="472"/>
        <v>0</v>
      </c>
      <c r="AF222" s="235">
        <f t="shared" si="472"/>
        <v>0</v>
      </c>
      <c r="AG222" s="235">
        <f t="shared" si="472"/>
        <v>0</v>
      </c>
      <c r="AH222" s="235">
        <f t="shared" si="472"/>
        <v>0</v>
      </c>
      <c r="AI222" s="235">
        <f t="shared" si="472"/>
        <v>0</v>
      </c>
      <c r="AJ222" s="235">
        <f t="shared" si="472"/>
        <v>0</v>
      </c>
      <c r="AK222" s="235">
        <f t="shared" si="472"/>
        <v>0</v>
      </c>
      <c r="AL222" s="235">
        <f t="shared" si="472"/>
        <v>0</v>
      </c>
      <c r="AM222" s="235">
        <f t="shared" si="472"/>
        <v>0</v>
      </c>
      <c r="AN222" s="235">
        <f t="shared" si="472"/>
        <v>0</v>
      </c>
      <c r="AO222" s="235">
        <f t="shared" si="472"/>
        <v>0</v>
      </c>
      <c r="AP222" s="235">
        <f t="shared" si="472"/>
        <v>0</v>
      </c>
      <c r="AQ222" s="235">
        <f t="shared" si="472"/>
        <v>0</v>
      </c>
      <c r="AR222" s="235">
        <f t="shared" si="472"/>
        <v>0</v>
      </c>
      <c r="AS222" s="235">
        <f t="shared" si="472"/>
        <v>0</v>
      </c>
      <c r="AT222" s="235">
        <f t="shared" si="472"/>
        <v>0</v>
      </c>
      <c r="AU222" s="235">
        <f t="shared" si="472"/>
        <v>0</v>
      </c>
      <c r="AV222" s="235">
        <f t="shared" si="472"/>
        <v>0</v>
      </c>
      <c r="AW222" s="235">
        <f t="shared" si="472"/>
        <v>0</v>
      </c>
      <c r="AX222" s="235">
        <f t="shared" si="472"/>
        <v>0</v>
      </c>
      <c r="AY222" s="235">
        <f t="shared" si="472"/>
        <v>0</v>
      </c>
      <c r="AZ222" s="235">
        <f t="shared" si="472"/>
        <v>0</v>
      </c>
      <c r="BA222" s="235">
        <f t="shared" si="472"/>
        <v>0</v>
      </c>
      <c r="BB222" s="235">
        <f t="shared" si="472"/>
        <v>0</v>
      </c>
      <c r="BC222" s="235">
        <f t="shared" si="472"/>
        <v>0</v>
      </c>
      <c r="BD222" s="235">
        <f t="shared" si="472"/>
        <v>0</v>
      </c>
      <c r="BE222" s="235">
        <f t="shared" si="472"/>
        <v>0</v>
      </c>
      <c r="BF222" s="235">
        <f t="shared" si="472"/>
        <v>0</v>
      </c>
      <c r="BG222" s="235">
        <f t="shared" si="472"/>
        <v>0</v>
      </c>
      <c r="BH222" s="235">
        <f t="shared" si="472"/>
        <v>0</v>
      </c>
      <c r="BI222" s="235">
        <f t="shared" si="472"/>
        <v>0</v>
      </c>
      <c r="BJ222" s="235">
        <f t="shared" si="472"/>
        <v>0</v>
      </c>
      <c r="BK222" s="235">
        <f t="shared" si="472"/>
        <v>0</v>
      </c>
      <c r="BL222" s="235">
        <f t="shared" si="472"/>
        <v>0</v>
      </c>
      <c r="BM222" s="235">
        <f t="shared" si="472"/>
        <v>0</v>
      </c>
      <c r="BN222" s="235">
        <f t="shared" si="472"/>
        <v>0</v>
      </c>
      <c r="BO222" s="235">
        <f t="shared" si="472"/>
        <v>0</v>
      </c>
      <c r="BP222" s="235">
        <f t="shared" si="472"/>
        <v>0</v>
      </c>
      <c r="BQ222" s="235">
        <f t="shared" ref="BQ222:EC222" si="473">SUM(BQ215+BQ220)</f>
        <v>0</v>
      </c>
      <c r="BR222" s="235">
        <f t="shared" si="473"/>
        <v>0</v>
      </c>
      <c r="BS222" s="235">
        <f t="shared" si="473"/>
        <v>0</v>
      </c>
      <c r="BT222" s="235">
        <f t="shared" si="473"/>
        <v>0</v>
      </c>
      <c r="BU222" s="235">
        <f t="shared" si="473"/>
        <v>0</v>
      </c>
      <c r="BV222" s="235">
        <f t="shared" si="473"/>
        <v>0</v>
      </c>
      <c r="BW222" s="235">
        <f t="shared" si="473"/>
        <v>0</v>
      </c>
      <c r="BX222" s="235">
        <f t="shared" si="473"/>
        <v>0</v>
      </c>
      <c r="BY222" s="235">
        <f t="shared" si="473"/>
        <v>0</v>
      </c>
      <c r="BZ222" s="235">
        <f t="shared" si="473"/>
        <v>0</v>
      </c>
      <c r="CA222" s="235">
        <f t="shared" si="473"/>
        <v>0</v>
      </c>
      <c r="CB222" s="235">
        <f t="shared" si="473"/>
        <v>0</v>
      </c>
      <c r="CC222" s="235">
        <f t="shared" si="473"/>
        <v>0</v>
      </c>
      <c r="CD222" s="235">
        <f t="shared" si="473"/>
        <v>0</v>
      </c>
      <c r="CE222" s="235">
        <f t="shared" si="473"/>
        <v>0</v>
      </c>
      <c r="CF222" s="235">
        <f t="shared" si="473"/>
        <v>0</v>
      </c>
      <c r="CG222" s="235">
        <f t="shared" si="473"/>
        <v>0</v>
      </c>
      <c r="CH222" s="235">
        <f t="shared" si="473"/>
        <v>0</v>
      </c>
      <c r="CI222" s="235">
        <f t="shared" si="473"/>
        <v>0</v>
      </c>
      <c r="CJ222" s="235">
        <f t="shared" si="473"/>
        <v>0</v>
      </c>
      <c r="CK222" s="235">
        <f t="shared" si="473"/>
        <v>0</v>
      </c>
      <c r="CL222" s="235">
        <f t="shared" si="473"/>
        <v>0</v>
      </c>
      <c r="CM222" s="235">
        <f t="shared" si="473"/>
        <v>0</v>
      </c>
      <c r="CN222" s="235">
        <f t="shared" si="473"/>
        <v>0</v>
      </c>
      <c r="CO222" s="235">
        <f t="shared" si="473"/>
        <v>0</v>
      </c>
      <c r="CP222" s="235">
        <f t="shared" si="473"/>
        <v>0</v>
      </c>
      <c r="CQ222" s="235">
        <f t="shared" si="473"/>
        <v>0</v>
      </c>
      <c r="CR222" s="235">
        <f t="shared" si="473"/>
        <v>0</v>
      </c>
      <c r="CS222" s="235"/>
      <c r="CT222" s="235">
        <f t="shared" si="473"/>
        <v>0</v>
      </c>
      <c r="CU222" s="235">
        <f t="shared" si="473"/>
        <v>0</v>
      </c>
      <c r="CV222" s="235">
        <f t="shared" si="473"/>
        <v>0</v>
      </c>
      <c r="CW222" s="235">
        <f t="shared" si="473"/>
        <v>390000</v>
      </c>
      <c r="CX222" s="235">
        <f t="shared" si="473"/>
        <v>0</v>
      </c>
      <c r="CY222" s="235">
        <f t="shared" si="473"/>
        <v>0</v>
      </c>
      <c r="CZ222" s="235">
        <f t="shared" si="473"/>
        <v>0</v>
      </c>
      <c r="DA222" s="235">
        <f t="shared" si="473"/>
        <v>0</v>
      </c>
      <c r="DB222" s="235">
        <f t="shared" si="473"/>
        <v>0</v>
      </c>
      <c r="DC222" s="235">
        <f t="shared" si="473"/>
        <v>0</v>
      </c>
      <c r="DD222" s="235">
        <f t="shared" si="473"/>
        <v>0</v>
      </c>
      <c r="DE222" s="235">
        <f t="shared" si="473"/>
        <v>0</v>
      </c>
      <c r="DF222" s="235">
        <f t="shared" si="473"/>
        <v>0</v>
      </c>
      <c r="DG222" s="235">
        <f t="shared" si="473"/>
        <v>0</v>
      </c>
      <c r="DH222" s="235">
        <f t="shared" si="473"/>
        <v>0</v>
      </c>
      <c r="DI222" s="235">
        <f t="shared" si="473"/>
        <v>0</v>
      </c>
      <c r="DJ222" s="235">
        <f t="shared" si="473"/>
        <v>0</v>
      </c>
      <c r="DK222" s="235">
        <f t="shared" si="473"/>
        <v>0</v>
      </c>
      <c r="DL222" s="235">
        <f t="shared" si="473"/>
        <v>0</v>
      </c>
      <c r="DM222" s="235">
        <f t="shared" si="473"/>
        <v>0</v>
      </c>
      <c r="DN222" s="235">
        <f t="shared" si="473"/>
        <v>0</v>
      </c>
      <c r="DO222" s="235">
        <f t="shared" si="473"/>
        <v>0</v>
      </c>
      <c r="DP222" s="235">
        <f t="shared" si="473"/>
        <v>0</v>
      </c>
      <c r="DQ222" s="235">
        <f t="shared" si="473"/>
        <v>0</v>
      </c>
      <c r="DR222" s="235">
        <f t="shared" si="473"/>
        <v>0</v>
      </c>
      <c r="DS222" s="235">
        <f t="shared" si="473"/>
        <v>0</v>
      </c>
      <c r="DT222" s="235">
        <f t="shared" si="473"/>
        <v>0</v>
      </c>
      <c r="DU222" s="235">
        <f t="shared" si="473"/>
        <v>0</v>
      </c>
      <c r="DV222" s="235">
        <f t="shared" si="473"/>
        <v>0</v>
      </c>
      <c r="DW222" s="235">
        <f t="shared" si="473"/>
        <v>0</v>
      </c>
      <c r="DX222" s="235">
        <f t="shared" si="473"/>
        <v>0</v>
      </c>
      <c r="DY222" s="235">
        <f t="shared" si="473"/>
        <v>0</v>
      </c>
      <c r="DZ222" s="235">
        <f t="shared" si="473"/>
        <v>0</v>
      </c>
      <c r="EA222" s="235">
        <f t="shared" si="473"/>
        <v>0</v>
      </c>
      <c r="EB222" s="235">
        <f t="shared" si="473"/>
        <v>0</v>
      </c>
      <c r="EC222" s="235">
        <f t="shared" si="473"/>
        <v>0</v>
      </c>
      <c r="ED222" s="235">
        <f t="shared" ref="ED222:FH222" si="474">SUM(ED215+ED220)</f>
        <v>0</v>
      </c>
      <c r="EE222" s="235">
        <f t="shared" si="474"/>
        <v>0</v>
      </c>
      <c r="EF222" s="235">
        <f t="shared" si="474"/>
        <v>0</v>
      </c>
      <c r="EG222" s="235">
        <f t="shared" si="474"/>
        <v>0</v>
      </c>
      <c r="EH222" s="235">
        <f t="shared" si="474"/>
        <v>0</v>
      </c>
      <c r="EI222" s="235">
        <f t="shared" si="474"/>
        <v>0</v>
      </c>
      <c r="EJ222" s="235">
        <f t="shared" si="474"/>
        <v>0</v>
      </c>
      <c r="EK222" s="235">
        <f t="shared" si="474"/>
        <v>0</v>
      </c>
      <c r="EL222" s="235">
        <f t="shared" si="474"/>
        <v>0</v>
      </c>
      <c r="EM222" s="235">
        <f t="shared" si="474"/>
        <v>0</v>
      </c>
      <c r="EN222" s="235">
        <f t="shared" si="474"/>
        <v>0</v>
      </c>
      <c r="EO222" s="235">
        <f t="shared" si="474"/>
        <v>0</v>
      </c>
      <c r="EP222" s="235">
        <f t="shared" si="474"/>
        <v>0</v>
      </c>
      <c r="EQ222" s="235">
        <f t="shared" si="474"/>
        <v>0</v>
      </c>
      <c r="ER222" s="235">
        <f t="shared" si="474"/>
        <v>0</v>
      </c>
      <c r="ES222" s="235">
        <f t="shared" si="474"/>
        <v>0</v>
      </c>
      <c r="ET222" s="235">
        <f t="shared" si="474"/>
        <v>0</v>
      </c>
      <c r="EU222" s="235">
        <f t="shared" si="474"/>
        <v>0</v>
      </c>
      <c r="EV222" s="235">
        <f t="shared" si="474"/>
        <v>0</v>
      </c>
      <c r="EW222" s="235">
        <f t="shared" si="474"/>
        <v>0</v>
      </c>
      <c r="EX222" s="235">
        <f t="shared" si="474"/>
        <v>0</v>
      </c>
      <c r="EY222" s="235">
        <f t="shared" si="474"/>
        <v>0</v>
      </c>
      <c r="EZ222" s="235">
        <f t="shared" si="474"/>
        <v>0</v>
      </c>
      <c r="FA222" s="235">
        <f t="shared" si="474"/>
        <v>0</v>
      </c>
      <c r="FB222" s="235">
        <f t="shared" si="474"/>
        <v>0</v>
      </c>
      <c r="FC222" s="235">
        <f t="shared" si="474"/>
        <v>0</v>
      </c>
      <c r="FD222" s="235">
        <f t="shared" si="474"/>
        <v>0</v>
      </c>
      <c r="FE222" s="235">
        <f t="shared" si="474"/>
        <v>0</v>
      </c>
      <c r="FF222" s="235">
        <f t="shared" si="474"/>
        <v>0</v>
      </c>
      <c r="FG222" s="235">
        <f t="shared" si="474"/>
        <v>0</v>
      </c>
      <c r="FH222" s="235">
        <f t="shared" si="474"/>
        <v>0</v>
      </c>
    </row>
    <row r="224" spans="1:164" x14ac:dyDescent="0.85">
      <c r="D224" s="341" t="s">
        <v>306</v>
      </c>
      <c r="E224" s="342"/>
      <c r="F224" s="343"/>
      <c r="G224" s="174" t="s">
        <v>211</v>
      </c>
      <c r="H224" s="113">
        <f>SUM(I224:DA224)</f>
        <v>11600</v>
      </c>
      <c r="I224" s="120">
        <f>SUM(I216/4)</f>
        <v>0</v>
      </c>
      <c r="J224" s="120">
        <f>SUM(J208/4)</f>
        <v>0</v>
      </c>
      <c r="K224" s="120">
        <v>0</v>
      </c>
      <c r="L224" s="120">
        <v>0</v>
      </c>
      <c r="M224" s="120">
        <v>0</v>
      </c>
      <c r="N224" s="120">
        <v>0</v>
      </c>
      <c r="O224" s="120">
        <v>0</v>
      </c>
      <c r="P224" s="120">
        <v>0</v>
      </c>
      <c r="Q224" s="120">
        <v>0</v>
      </c>
      <c r="R224" s="120">
        <v>0</v>
      </c>
      <c r="S224" s="120">
        <v>0</v>
      </c>
      <c r="T224" s="120">
        <v>0</v>
      </c>
      <c r="U224" s="120">
        <v>0</v>
      </c>
      <c r="V224" s="120">
        <v>0</v>
      </c>
      <c r="W224" s="120">
        <v>0</v>
      </c>
      <c r="X224" s="120">
        <v>0</v>
      </c>
      <c r="Y224" s="120">
        <v>0</v>
      </c>
      <c r="Z224" s="120">
        <v>0</v>
      </c>
      <c r="AA224" s="120">
        <v>0</v>
      </c>
      <c r="AB224" s="120">
        <v>0</v>
      </c>
      <c r="AC224" s="120">
        <v>0</v>
      </c>
      <c r="AD224" s="120">
        <v>0</v>
      </c>
      <c r="AE224" s="120">
        <v>0</v>
      </c>
      <c r="AF224" s="120">
        <v>0</v>
      </c>
      <c r="AG224" s="120">
        <v>0</v>
      </c>
      <c r="AH224" s="120">
        <v>0</v>
      </c>
      <c r="AI224" s="120">
        <v>0</v>
      </c>
      <c r="AJ224" s="120">
        <v>0</v>
      </c>
      <c r="AK224" s="120">
        <v>0</v>
      </c>
      <c r="AL224" s="120">
        <v>0</v>
      </c>
      <c r="AM224" s="120">
        <v>0</v>
      </c>
      <c r="AN224" s="120">
        <v>0</v>
      </c>
      <c r="AO224" s="120">
        <v>0</v>
      </c>
      <c r="AP224" s="120">
        <v>0</v>
      </c>
      <c r="AQ224" s="120">
        <v>0</v>
      </c>
      <c r="AR224" s="120">
        <v>0</v>
      </c>
      <c r="AS224" s="120">
        <v>0</v>
      </c>
      <c r="AT224" s="120">
        <v>0</v>
      </c>
      <c r="AU224" s="120">
        <v>0</v>
      </c>
      <c r="AV224" s="120">
        <v>0</v>
      </c>
      <c r="AW224" s="120">
        <v>0</v>
      </c>
      <c r="AX224" s="120">
        <v>0</v>
      </c>
      <c r="AY224" s="120">
        <f>SUM(AY210/4)</f>
        <v>6600</v>
      </c>
      <c r="AZ224" s="120">
        <f>SUM(AZ211/4)</f>
        <v>1000</v>
      </c>
      <c r="BA224" s="120">
        <f t="shared" ref="BA224:BG224" si="475">SUM(BA211/4)</f>
        <v>1000</v>
      </c>
      <c r="BB224" s="120">
        <f t="shared" si="475"/>
        <v>1000</v>
      </c>
      <c r="BC224" s="120">
        <f t="shared" si="475"/>
        <v>0</v>
      </c>
      <c r="BD224" s="120">
        <f t="shared" si="475"/>
        <v>1000</v>
      </c>
      <c r="BE224" s="120">
        <f t="shared" si="475"/>
        <v>0</v>
      </c>
      <c r="BF224" s="120">
        <f t="shared" si="475"/>
        <v>0</v>
      </c>
      <c r="BG224" s="120">
        <f t="shared" si="475"/>
        <v>1000</v>
      </c>
      <c r="BH224" s="120">
        <v>0</v>
      </c>
      <c r="BI224" s="120">
        <v>0</v>
      </c>
      <c r="BJ224" s="120">
        <v>0</v>
      </c>
      <c r="BK224" s="120">
        <v>0</v>
      </c>
      <c r="BL224" s="120">
        <v>0</v>
      </c>
      <c r="BM224" s="120">
        <v>0</v>
      </c>
      <c r="BN224" s="120">
        <v>0</v>
      </c>
      <c r="BO224" s="120">
        <v>0</v>
      </c>
      <c r="BP224" s="120">
        <v>0</v>
      </c>
      <c r="BQ224" s="120">
        <v>0</v>
      </c>
      <c r="BR224" s="120">
        <v>0</v>
      </c>
      <c r="BS224" s="120">
        <v>0</v>
      </c>
      <c r="BT224" s="120">
        <v>0</v>
      </c>
      <c r="BU224" s="120">
        <v>0</v>
      </c>
      <c r="BV224" s="120">
        <v>0</v>
      </c>
      <c r="BW224" s="120">
        <v>0</v>
      </c>
      <c r="BX224" s="120">
        <v>0</v>
      </c>
      <c r="BY224" s="120">
        <v>0</v>
      </c>
      <c r="BZ224" s="120">
        <v>0</v>
      </c>
      <c r="CA224" s="120">
        <v>0</v>
      </c>
      <c r="CB224" s="120">
        <v>0</v>
      </c>
      <c r="CC224" s="120">
        <v>0</v>
      </c>
      <c r="CD224" s="120">
        <v>0</v>
      </c>
      <c r="CE224" s="120">
        <v>0</v>
      </c>
      <c r="CF224" s="120">
        <v>0</v>
      </c>
      <c r="CG224" s="120">
        <v>0</v>
      </c>
      <c r="CH224" s="120">
        <v>0</v>
      </c>
      <c r="CI224" s="120">
        <v>0</v>
      </c>
      <c r="CJ224" s="120">
        <v>0</v>
      </c>
      <c r="CK224" s="120">
        <v>0</v>
      </c>
      <c r="CL224" s="120">
        <v>0</v>
      </c>
      <c r="CM224" s="120">
        <v>0</v>
      </c>
      <c r="CN224" s="120">
        <v>0</v>
      </c>
      <c r="CO224" s="120">
        <v>0</v>
      </c>
      <c r="CP224" s="120">
        <v>0</v>
      </c>
      <c r="CQ224" s="120">
        <v>0</v>
      </c>
      <c r="CR224" s="120">
        <v>0</v>
      </c>
      <c r="CS224" s="120"/>
      <c r="CT224" s="120">
        <v>0</v>
      </c>
      <c r="CU224" s="120">
        <v>0</v>
      </c>
      <c r="CV224" s="120">
        <v>0</v>
      </c>
      <c r="CW224" s="120">
        <v>0</v>
      </c>
      <c r="CX224" s="120">
        <v>0</v>
      </c>
      <c r="CY224" s="120">
        <v>0</v>
      </c>
      <c r="CZ224" s="120">
        <v>0</v>
      </c>
      <c r="DA224" s="120">
        <v>0</v>
      </c>
      <c r="DB224" s="120">
        <v>0</v>
      </c>
      <c r="DC224" s="120">
        <v>0</v>
      </c>
      <c r="DD224" s="120">
        <v>0</v>
      </c>
      <c r="DE224" s="120">
        <v>0</v>
      </c>
      <c r="DF224" s="120">
        <v>0</v>
      </c>
      <c r="DG224" s="120">
        <v>0</v>
      </c>
      <c r="DH224" s="120">
        <v>0</v>
      </c>
      <c r="DI224" s="120">
        <v>0</v>
      </c>
      <c r="DJ224" s="120">
        <v>0</v>
      </c>
      <c r="DK224" s="120">
        <v>0</v>
      </c>
      <c r="DL224" s="120">
        <v>0</v>
      </c>
      <c r="DM224" s="120">
        <v>0</v>
      </c>
      <c r="DN224" s="120">
        <v>0</v>
      </c>
      <c r="DO224" s="120">
        <v>0</v>
      </c>
      <c r="DP224" s="120">
        <v>0</v>
      </c>
      <c r="DQ224" s="120">
        <v>0</v>
      </c>
      <c r="DR224" s="120">
        <v>0</v>
      </c>
      <c r="DS224" s="120">
        <v>0</v>
      </c>
      <c r="DT224" s="120">
        <v>0</v>
      </c>
      <c r="DU224" s="120">
        <v>0</v>
      </c>
      <c r="DV224" s="120">
        <v>0</v>
      </c>
      <c r="DW224" s="120">
        <v>0</v>
      </c>
      <c r="DX224" s="120">
        <v>0</v>
      </c>
      <c r="DY224" s="120">
        <v>0</v>
      </c>
      <c r="DZ224" s="120">
        <v>0</v>
      </c>
      <c r="EA224" s="120">
        <v>0</v>
      </c>
      <c r="EB224" s="120">
        <v>0</v>
      </c>
      <c r="EC224" s="120">
        <v>0</v>
      </c>
      <c r="ED224" s="120">
        <v>0</v>
      </c>
      <c r="EE224" s="120">
        <v>0</v>
      </c>
      <c r="EF224" s="120">
        <v>0</v>
      </c>
      <c r="EG224" s="120">
        <v>0</v>
      </c>
      <c r="EH224" s="120">
        <v>0</v>
      </c>
      <c r="EI224" s="120">
        <v>0</v>
      </c>
      <c r="EJ224" s="120">
        <v>0</v>
      </c>
      <c r="EK224" s="120">
        <v>0</v>
      </c>
      <c r="EL224" s="120">
        <v>0</v>
      </c>
      <c r="EM224" s="120">
        <v>0</v>
      </c>
      <c r="EN224" s="120">
        <v>0</v>
      </c>
      <c r="EO224" s="120">
        <v>0</v>
      </c>
      <c r="EP224" s="120">
        <v>0</v>
      </c>
      <c r="EQ224" s="120">
        <v>0</v>
      </c>
      <c r="ER224" s="120">
        <v>0</v>
      </c>
      <c r="ES224" s="120">
        <v>0</v>
      </c>
      <c r="ET224" s="120">
        <v>0</v>
      </c>
      <c r="EU224" s="120">
        <v>0</v>
      </c>
      <c r="EV224" s="120">
        <v>0</v>
      </c>
      <c r="EW224" s="120">
        <v>0</v>
      </c>
      <c r="EX224" s="120">
        <v>0</v>
      </c>
      <c r="EY224" s="120">
        <v>0</v>
      </c>
      <c r="EZ224" s="120">
        <v>0</v>
      </c>
      <c r="FA224" s="120">
        <v>0</v>
      </c>
      <c r="FB224" s="120">
        <v>0</v>
      </c>
      <c r="FC224" s="120">
        <v>0</v>
      </c>
      <c r="FD224" s="120">
        <v>0</v>
      </c>
      <c r="FE224" s="120">
        <v>0</v>
      </c>
      <c r="FF224" s="120">
        <v>0</v>
      </c>
      <c r="FG224" s="120">
        <v>0</v>
      </c>
      <c r="FH224" s="120">
        <v>0</v>
      </c>
    </row>
    <row r="225" spans="1:164" x14ac:dyDescent="0.85">
      <c r="D225" s="344"/>
      <c r="E225" s="345"/>
      <c r="F225" s="346"/>
      <c r="G225" s="179" t="s">
        <v>212</v>
      </c>
      <c r="H225" s="113">
        <f>SUM(I225:DA225)</f>
        <v>11600</v>
      </c>
      <c r="I225" s="120">
        <f>SUM(I224/4)</f>
        <v>0</v>
      </c>
      <c r="J225" s="120">
        <f>SUM(J208/4)</f>
        <v>0</v>
      </c>
      <c r="K225" s="120">
        <v>0</v>
      </c>
      <c r="L225" s="120">
        <v>0</v>
      </c>
      <c r="M225" s="120">
        <v>0</v>
      </c>
      <c r="N225" s="120">
        <v>0</v>
      </c>
      <c r="O225" s="120">
        <v>0</v>
      </c>
      <c r="P225" s="120">
        <v>0</v>
      </c>
      <c r="Q225" s="120">
        <v>0</v>
      </c>
      <c r="R225" s="120">
        <v>0</v>
      </c>
      <c r="S225" s="120">
        <v>0</v>
      </c>
      <c r="T225" s="120">
        <v>0</v>
      </c>
      <c r="U225" s="120">
        <v>0</v>
      </c>
      <c r="V225" s="120">
        <v>0</v>
      </c>
      <c r="W225" s="120">
        <v>0</v>
      </c>
      <c r="X225" s="120">
        <v>0</v>
      </c>
      <c r="Y225" s="120">
        <v>0</v>
      </c>
      <c r="Z225" s="120">
        <v>0</v>
      </c>
      <c r="AA225" s="120">
        <v>0</v>
      </c>
      <c r="AB225" s="120">
        <v>0</v>
      </c>
      <c r="AC225" s="120">
        <v>0</v>
      </c>
      <c r="AD225" s="120">
        <v>0</v>
      </c>
      <c r="AE225" s="120">
        <v>0</v>
      </c>
      <c r="AF225" s="120">
        <v>0</v>
      </c>
      <c r="AG225" s="120">
        <v>0</v>
      </c>
      <c r="AH225" s="120">
        <v>0</v>
      </c>
      <c r="AI225" s="120">
        <v>0</v>
      </c>
      <c r="AJ225" s="120">
        <v>0</v>
      </c>
      <c r="AK225" s="120">
        <v>0</v>
      </c>
      <c r="AL225" s="120">
        <v>0</v>
      </c>
      <c r="AM225" s="120">
        <v>0</v>
      </c>
      <c r="AN225" s="120">
        <v>0</v>
      </c>
      <c r="AO225" s="120">
        <v>0</v>
      </c>
      <c r="AP225" s="120">
        <v>0</v>
      </c>
      <c r="AQ225" s="120">
        <v>0</v>
      </c>
      <c r="AR225" s="120">
        <v>0</v>
      </c>
      <c r="AS225" s="120">
        <v>0</v>
      </c>
      <c r="AT225" s="120">
        <v>0</v>
      </c>
      <c r="AU225" s="120">
        <v>0</v>
      </c>
      <c r="AV225" s="120">
        <v>0</v>
      </c>
      <c r="AW225" s="120">
        <v>0</v>
      </c>
      <c r="AX225" s="120">
        <v>0</v>
      </c>
      <c r="AY225" s="120">
        <f>SUM(AY210/4)</f>
        <v>6600</v>
      </c>
      <c r="AZ225" s="120">
        <f>SUM(AZ211/4)</f>
        <v>1000</v>
      </c>
      <c r="BA225" s="120">
        <f t="shared" ref="BA225:BG225" si="476">SUM(BA211/4)</f>
        <v>1000</v>
      </c>
      <c r="BB225" s="120">
        <f t="shared" si="476"/>
        <v>1000</v>
      </c>
      <c r="BC225" s="120">
        <f t="shared" si="476"/>
        <v>0</v>
      </c>
      <c r="BD225" s="120">
        <f t="shared" si="476"/>
        <v>1000</v>
      </c>
      <c r="BE225" s="120">
        <f t="shared" si="476"/>
        <v>0</v>
      </c>
      <c r="BF225" s="120">
        <f t="shared" si="476"/>
        <v>0</v>
      </c>
      <c r="BG225" s="120">
        <f t="shared" si="476"/>
        <v>1000</v>
      </c>
      <c r="BH225" s="120">
        <v>0</v>
      </c>
      <c r="BI225" s="120">
        <v>0</v>
      </c>
      <c r="BJ225" s="120">
        <v>0</v>
      </c>
      <c r="BK225" s="120">
        <v>0</v>
      </c>
      <c r="BL225" s="120">
        <v>0</v>
      </c>
      <c r="BM225" s="120">
        <v>0</v>
      </c>
      <c r="BN225" s="120">
        <v>0</v>
      </c>
      <c r="BO225" s="120">
        <v>0</v>
      </c>
      <c r="BP225" s="120">
        <v>0</v>
      </c>
      <c r="BQ225" s="120">
        <v>0</v>
      </c>
      <c r="BR225" s="120">
        <v>0</v>
      </c>
      <c r="BS225" s="120">
        <v>0</v>
      </c>
      <c r="BT225" s="120">
        <v>0</v>
      </c>
      <c r="BU225" s="120">
        <v>0</v>
      </c>
      <c r="BV225" s="120">
        <v>0</v>
      </c>
      <c r="BW225" s="120">
        <v>0</v>
      </c>
      <c r="BX225" s="120">
        <v>0</v>
      </c>
      <c r="BY225" s="120">
        <v>0</v>
      </c>
      <c r="BZ225" s="120">
        <v>0</v>
      </c>
      <c r="CA225" s="120">
        <v>0</v>
      </c>
      <c r="CB225" s="120">
        <v>0</v>
      </c>
      <c r="CC225" s="120">
        <v>0</v>
      </c>
      <c r="CD225" s="120">
        <v>0</v>
      </c>
      <c r="CE225" s="120">
        <v>0</v>
      </c>
      <c r="CF225" s="120">
        <v>0</v>
      </c>
      <c r="CG225" s="120">
        <v>0</v>
      </c>
      <c r="CH225" s="120">
        <v>0</v>
      </c>
      <c r="CI225" s="120">
        <v>0</v>
      </c>
      <c r="CJ225" s="120">
        <v>0</v>
      </c>
      <c r="CK225" s="120">
        <v>0</v>
      </c>
      <c r="CL225" s="120">
        <v>0</v>
      </c>
      <c r="CM225" s="120">
        <v>0</v>
      </c>
      <c r="CN225" s="120">
        <v>0</v>
      </c>
      <c r="CO225" s="120">
        <v>0</v>
      </c>
      <c r="CP225" s="120">
        <v>0</v>
      </c>
      <c r="CQ225" s="120">
        <v>0</v>
      </c>
      <c r="CR225" s="120">
        <v>0</v>
      </c>
      <c r="CS225" s="120"/>
      <c r="CT225" s="120">
        <v>0</v>
      </c>
      <c r="CU225" s="120">
        <v>0</v>
      </c>
      <c r="CV225" s="120">
        <v>0</v>
      </c>
      <c r="CW225" s="120">
        <v>0</v>
      </c>
      <c r="CX225" s="120">
        <v>0</v>
      </c>
      <c r="CY225" s="120">
        <v>0</v>
      </c>
      <c r="CZ225" s="120">
        <v>0</v>
      </c>
      <c r="DA225" s="120">
        <v>0</v>
      </c>
      <c r="DB225" s="120">
        <v>0</v>
      </c>
      <c r="DC225" s="120">
        <v>0</v>
      </c>
      <c r="DD225" s="120">
        <v>0</v>
      </c>
      <c r="DE225" s="120">
        <v>0</v>
      </c>
      <c r="DF225" s="120">
        <v>0</v>
      </c>
      <c r="DG225" s="120">
        <v>0</v>
      </c>
      <c r="DH225" s="120">
        <v>0</v>
      </c>
      <c r="DI225" s="120">
        <v>0</v>
      </c>
      <c r="DJ225" s="120">
        <v>0</v>
      </c>
      <c r="DK225" s="120">
        <v>0</v>
      </c>
      <c r="DL225" s="120">
        <v>0</v>
      </c>
      <c r="DM225" s="120">
        <v>0</v>
      </c>
      <c r="DN225" s="120">
        <v>0</v>
      </c>
      <c r="DO225" s="120">
        <v>0</v>
      </c>
      <c r="DP225" s="120">
        <v>0</v>
      </c>
      <c r="DQ225" s="120">
        <v>0</v>
      </c>
      <c r="DR225" s="120">
        <v>0</v>
      </c>
      <c r="DS225" s="120">
        <v>0</v>
      </c>
      <c r="DT225" s="120">
        <v>0</v>
      </c>
      <c r="DU225" s="120">
        <v>0</v>
      </c>
      <c r="DV225" s="120">
        <v>0</v>
      </c>
      <c r="DW225" s="120">
        <v>0</v>
      </c>
      <c r="DX225" s="120">
        <v>0</v>
      </c>
      <c r="DY225" s="120">
        <v>0</v>
      </c>
      <c r="DZ225" s="120">
        <v>0</v>
      </c>
      <c r="EA225" s="120">
        <v>0</v>
      </c>
      <c r="EB225" s="120">
        <v>0</v>
      </c>
      <c r="EC225" s="120">
        <v>0</v>
      </c>
      <c r="ED225" s="120">
        <v>0</v>
      </c>
      <c r="EE225" s="120">
        <v>0</v>
      </c>
      <c r="EF225" s="120">
        <v>0</v>
      </c>
      <c r="EG225" s="120">
        <v>0</v>
      </c>
      <c r="EH225" s="120">
        <v>0</v>
      </c>
      <c r="EI225" s="120">
        <v>0</v>
      </c>
      <c r="EJ225" s="120">
        <v>0</v>
      </c>
      <c r="EK225" s="120">
        <v>0</v>
      </c>
      <c r="EL225" s="120">
        <v>0</v>
      </c>
      <c r="EM225" s="120">
        <v>0</v>
      </c>
      <c r="EN225" s="120">
        <v>0</v>
      </c>
      <c r="EO225" s="120">
        <v>0</v>
      </c>
      <c r="EP225" s="120">
        <v>0</v>
      </c>
      <c r="EQ225" s="120">
        <v>0</v>
      </c>
      <c r="ER225" s="120">
        <v>0</v>
      </c>
      <c r="ES225" s="120">
        <v>0</v>
      </c>
      <c r="ET225" s="120">
        <v>0</v>
      </c>
      <c r="EU225" s="120">
        <v>0</v>
      </c>
      <c r="EV225" s="120">
        <v>0</v>
      </c>
      <c r="EW225" s="120">
        <v>0</v>
      </c>
      <c r="EX225" s="120">
        <v>0</v>
      </c>
      <c r="EY225" s="120">
        <v>0</v>
      </c>
      <c r="EZ225" s="120">
        <v>0</v>
      </c>
      <c r="FA225" s="120">
        <v>0</v>
      </c>
      <c r="FB225" s="120">
        <v>0</v>
      </c>
      <c r="FC225" s="120">
        <v>0</v>
      </c>
      <c r="FD225" s="120">
        <v>0</v>
      </c>
      <c r="FE225" s="120">
        <v>0</v>
      </c>
      <c r="FF225" s="120">
        <v>0</v>
      </c>
      <c r="FG225" s="120">
        <v>0</v>
      </c>
      <c r="FH225" s="120">
        <v>0</v>
      </c>
    </row>
    <row r="226" spans="1:164" x14ac:dyDescent="0.85">
      <c r="D226" s="344"/>
      <c r="E226" s="345"/>
      <c r="F226" s="346"/>
      <c r="G226" s="180" t="s">
        <v>213</v>
      </c>
      <c r="H226" s="113">
        <f>SUM(I226:DA226)</f>
        <v>11600</v>
      </c>
      <c r="I226" s="120">
        <f>SUM(I225/4)</f>
        <v>0</v>
      </c>
      <c r="J226" s="120">
        <f>SUM(J208/4)</f>
        <v>0</v>
      </c>
      <c r="K226" s="120">
        <v>0</v>
      </c>
      <c r="L226" s="120">
        <v>0</v>
      </c>
      <c r="M226" s="120">
        <v>0</v>
      </c>
      <c r="N226" s="120">
        <v>0</v>
      </c>
      <c r="O226" s="120">
        <v>0</v>
      </c>
      <c r="P226" s="120">
        <v>0</v>
      </c>
      <c r="Q226" s="120">
        <v>0</v>
      </c>
      <c r="R226" s="120">
        <v>0</v>
      </c>
      <c r="S226" s="120">
        <v>0</v>
      </c>
      <c r="T226" s="120">
        <v>0</v>
      </c>
      <c r="U226" s="120">
        <v>0</v>
      </c>
      <c r="V226" s="120">
        <v>0</v>
      </c>
      <c r="W226" s="120">
        <v>0</v>
      </c>
      <c r="X226" s="120">
        <v>0</v>
      </c>
      <c r="Y226" s="120">
        <v>0</v>
      </c>
      <c r="Z226" s="120">
        <v>0</v>
      </c>
      <c r="AA226" s="120">
        <v>0</v>
      </c>
      <c r="AB226" s="120">
        <v>0</v>
      </c>
      <c r="AC226" s="120">
        <v>0</v>
      </c>
      <c r="AD226" s="120">
        <v>0</v>
      </c>
      <c r="AE226" s="120">
        <v>0</v>
      </c>
      <c r="AF226" s="120">
        <v>0</v>
      </c>
      <c r="AG226" s="120">
        <v>0</v>
      </c>
      <c r="AH226" s="120">
        <v>0</v>
      </c>
      <c r="AI226" s="120">
        <v>0</v>
      </c>
      <c r="AJ226" s="120">
        <v>0</v>
      </c>
      <c r="AK226" s="120">
        <v>0</v>
      </c>
      <c r="AL226" s="120">
        <v>0</v>
      </c>
      <c r="AM226" s="120">
        <v>0</v>
      </c>
      <c r="AN226" s="120">
        <v>0</v>
      </c>
      <c r="AO226" s="120">
        <v>0</v>
      </c>
      <c r="AP226" s="120">
        <v>0</v>
      </c>
      <c r="AQ226" s="120">
        <v>0</v>
      </c>
      <c r="AR226" s="120">
        <v>0</v>
      </c>
      <c r="AS226" s="120">
        <v>0</v>
      </c>
      <c r="AT226" s="120">
        <v>0</v>
      </c>
      <c r="AU226" s="120">
        <v>0</v>
      </c>
      <c r="AV226" s="120">
        <v>0</v>
      </c>
      <c r="AW226" s="120">
        <v>0</v>
      </c>
      <c r="AX226" s="120">
        <v>0</v>
      </c>
      <c r="AY226" s="120">
        <f>SUM(AY210/4)</f>
        <v>6600</v>
      </c>
      <c r="AZ226" s="120">
        <f>SUM(AZ211/4)</f>
        <v>1000</v>
      </c>
      <c r="BA226" s="120">
        <f t="shared" ref="BA226:BG226" si="477">SUM(BA211/4)</f>
        <v>1000</v>
      </c>
      <c r="BB226" s="120">
        <f t="shared" si="477"/>
        <v>1000</v>
      </c>
      <c r="BC226" s="120">
        <f t="shared" si="477"/>
        <v>0</v>
      </c>
      <c r="BD226" s="120">
        <f t="shared" si="477"/>
        <v>1000</v>
      </c>
      <c r="BE226" s="120">
        <f t="shared" si="477"/>
        <v>0</v>
      </c>
      <c r="BF226" s="120">
        <f t="shared" si="477"/>
        <v>0</v>
      </c>
      <c r="BG226" s="120">
        <f t="shared" si="477"/>
        <v>1000</v>
      </c>
      <c r="BH226" s="120">
        <v>0</v>
      </c>
      <c r="BI226" s="120">
        <v>0</v>
      </c>
      <c r="BJ226" s="120">
        <v>0</v>
      </c>
      <c r="BK226" s="120">
        <v>0</v>
      </c>
      <c r="BL226" s="120">
        <v>0</v>
      </c>
      <c r="BM226" s="120">
        <v>0</v>
      </c>
      <c r="BN226" s="120">
        <v>0</v>
      </c>
      <c r="BO226" s="120">
        <v>0</v>
      </c>
      <c r="BP226" s="120">
        <v>0</v>
      </c>
      <c r="BQ226" s="120">
        <v>0</v>
      </c>
      <c r="BR226" s="120">
        <v>0</v>
      </c>
      <c r="BS226" s="120">
        <v>0</v>
      </c>
      <c r="BT226" s="120">
        <v>0</v>
      </c>
      <c r="BU226" s="120">
        <v>0</v>
      </c>
      <c r="BV226" s="120">
        <v>0</v>
      </c>
      <c r="BW226" s="120">
        <v>0</v>
      </c>
      <c r="BX226" s="120">
        <v>0</v>
      </c>
      <c r="BY226" s="120">
        <v>0</v>
      </c>
      <c r="BZ226" s="120">
        <v>0</v>
      </c>
      <c r="CA226" s="120">
        <v>0</v>
      </c>
      <c r="CB226" s="120">
        <v>0</v>
      </c>
      <c r="CC226" s="120">
        <v>0</v>
      </c>
      <c r="CD226" s="120">
        <v>0</v>
      </c>
      <c r="CE226" s="120">
        <v>0</v>
      </c>
      <c r="CF226" s="120">
        <v>0</v>
      </c>
      <c r="CG226" s="120">
        <v>0</v>
      </c>
      <c r="CH226" s="120">
        <v>0</v>
      </c>
      <c r="CI226" s="120">
        <v>0</v>
      </c>
      <c r="CJ226" s="120">
        <v>0</v>
      </c>
      <c r="CK226" s="120">
        <v>0</v>
      </c>
      <c r="CL226" s="120">
        <v>0</v>
      </c>
      <c r="CM226" s="120">
        <v>0</v>
      </c>
      <c r="CN226" s="120">
        <v>0</v>
      </c>
      <c r="CO226" s="120">
        <v>0</v>
      </c>
      <c r="CP226" s="120">
        <v>0</v>
      </c>
      <c r="CQ226" s="120">
        <v>0</v>
      </c>
      <c r="CR226" s="120">
        <v>0</v>
      </c>
      <c r="CS226" s="120"/>
      <c r="CT226" s="120">
        <v>0</v>
      </c>
      <c r="CU226" s="120">
        <v>0</v>
      </c>
      <c r="CV226" s="120">
        <v>0</v>
      </c>
      <c r="CW226" s="120">
        <v>0</v>
      </c>
      <c r="CX226" s="120">
        <v>0</v>
      </c>
      <c r="CY226" s="120">
        <v>0</v>
      </c>
      <c r="CZ226" s="120">
        <v>0</v>
      </c>
      <c r="DA226" s="120">
        <v>0</v>
      </c>
      <c r="DB226" s="120">
        <v>0</v>
      </c>
      <c r="DC226" s="120">
        <v>0</v>
      </c>
      <c r="DD226" s="120">
        <v>0</v>
      </c>
      <c r="DE226" s="120">
        <v>0</v>
      </c>
      <c r="DF226" s="120">
        <v>0</v>
      </c>
      <c r="DG226" s="120">
        <v>0</v>
      </c>
      <c r="DH226" s="120">
        <v>0</v>
      </c>
      <c r="DI226" s="120">
        <v>0</v>
      </c>
      <c r="DJ226" s="120">
        <v>0</v>
      </c>
      <c r="DK226" s="120">
        <v>0</v>
      </c>
      <c r="DL226" s="120">
        <v>0</v>
      </c>
      <c r="DM226" s="120">
        <v>0</v>
      </c>
      <c r="DN226" s="120">
        <v>0</v>
      </c>
      <c r="DO226" s="120">
        <v>0</v>
      </c>
      <c r="DP226" s="120">
        <v>0</v>
      </c>
      <c r="DQ226" s="120">
        <v>0</v>
      </c>
      <c r="DR226" s="120">
        <v>0</v>
      </c>
      <c r="DS226" s="120">
        <v>0</v>
      </c>
      <c r="DT226" s="120">
        <v>0</v>
      </c>
      <c r="DU226" s="120">
        <v>0</v>
      </c>
      <c r="DV226" s="120">
        <v>0</v>
      </c>
      <c r="DW226" s="120">
        <v>0</v>
      </c>
      <c r="DX226" s="120">
        <v>0</v>
      </c>
      <c r="DY226" s="120">
        <v>0</v>
      </c>
      <c r="DZ226" s="120">
        <v>0</v>
      </c>
      <c r="EA226" s="120">
        <v>0</v>
      </c>
      <c r="EB226" s="120">
        <v>0</v>
      </c>
      <c r="EC226" s="120">
        <v>0</v>
      </c>
      <c r="ED226" s="120">
        <v>0</v>
      </c>
      <c r="EE226" s="120">
        <v>0</v>
      </c>
      <c r="EF226" s="120">
        <v>0</v>
      </c>
      <c r="EG226" s="120">
        <v>0</v>
      </c>
      <c r="EH226" s="120">
        <v>0</v>
      </c>
      <c r="EI226" s="120">
        <v>0</v>
      </c>
      <c r="EJ226" s="120">
        <v>0</v>
      </c>
      <c r="EK226" s="120">
        <v>0</v>
      </c>
      <c r="EL226" s="120">
        <v>0</v>
      </c>
      <c r="EM226" s="120">
        <v>0</v>
      </c>
      <c r="EN226" s="120">
        <v>0</v>
      </c>
      <c r="EO226" s="120">
        <v>0</v>
      </c>
      <c r="EP226" s="120">
        <v>0</v>
      </c>
      <c r="EQ226" s="120">
        <v>0</v>
      </c>
      <c r="ER226" s="120">
        <v>0</v>
      </c>
      <c r="ES226" s="120">
        <v>0</v>
      </c>
      <c r="ET226" s="120">
        <v>0</v>
      </c>
      <c r="EU226" s="120">
        <v>0</v>
      </c>
      <c r="EV226" s="120">
        <v>0</v>
      </c>
      <c r="EW226" s="120">
        <v>0</v>
      </c>
      <c r="EX226" s="120">
        <v>0</v>
      </c>
      <c r="EY226" s="120">
        <v>0</v>
      </c>
      <c r="EZ226" s="120">
        <v>0</v>
      </c>
      <c r="FA226" s="120">
        <v>0</v>
      </c>
      <c r="FB226" s="120">
        <v>0</v>
      </c>
      <c r="FC226" s="120">
        <v>0</v>
      </c>
      <c r="FD226" s="120">
        <v>0</v>
      </c>
      <c r="FE226" s="120">
        <v>0</v>
      </c>
      <c r="FF226" s="120">
        <v>0</v>
      </c>
      <c r="FG226" s="120">
        <v>0</v>
      </c>
      <c r="FH226" s="120">
        <v>0</v>
      </c>
    </row>
    <row r="227" spans="1:164" x14ac:dyDescent="0.85">
      <c r="D227" s="344"/>
      <c r="E227" s="345"/>
      <c r="F227" s="346"/>
      <c r="G227" s="181" t="s">
        <v>214</v>
      </c>
      <c r="H227" s="113">
        <f>SUM(I227:DA227)</f>
        <v>11600</v>
      </c>
      <c r="I227" s="120">
        <f>SUM(I226/4)</f>
        <v>0</v>
      </c>
      <c r="J227" s="120">
        <f>SUM(J208/4)</f>
        <v>0</v>
      </c>
      <c r="K227" s="120">
        <v>0</v>
      </c>
      <c r="L227" s="120">
        <v>0</v>
      </c>
      <c r="M227" s="120">
        <v>0</v>
      </c>
      <c r="N227" s="120">
        <v>0</v>
      </c>
      <c r="O227" s="120">
        <v>0</v>
      </c>
      <c r="P227" s="120">
        <v>0</v>
      </c>
      <c r="Q227" s="120">
        <v>0</v>
      </c>
      <c r="R227" s="120">
        <v>0</v>
      </c>
      <c r="S227" s="120">
        <v>0</v>
      </c>
      <c r="T227" s="120">
        <v>0</v>
      </c>
      <c r="U227" s="120">
        <v>0</v>
      </c>
      <c r="V227" s="120">
        <v>0</v>
      </c>
      <c r="W227" s="120">
        <v>0</v>
      </c>
      <c r="X227" s="120">
        <v>0</v>
      </c>
      <c r="Y227" s="120">
        <v>0</v>
      </c>
      <c r="Z227" s="120">
        <v>0</v>
      </c>
      <c r="AA227" s="120">
        <v>0</v>
      </c>
      <c r="AB227" s="120">
        <v>0</v>
      </c>
      <c r="AC227" s="120">
        <v>0</v>
      </c>
      <c r="AD227" s="120">
        <v>0</v>
      </c>
      <c r="AE227" s="120">
        <v>0</v>
      </c>
      <c r="AF227" s="120">
        <v>0</v>
      </c>
      <c r="AG227" s="120">
        <v>0</v>
      </c>
      <c r="AH227" s="120">
        <v>0</v>
      </c>
      <c r="AI227" s="120">
        <v>0</v>
      </c>
      <c r="AJ227" s="120">
        <v>0</v>
      </c>
      <c r="AK227" s="120">
        <v>0</v>
      </c>
      <c r="AL227" s="120">
        <v>0</v>
      </c>
      <c r="AM227" s="120">
        <v>0</v>
      </c>
      <c r="AN227" s="120">
        <v>0</v>
      </c>
      <c r="AO227" s="120">
        <v>0</v>
      </c>
      <c r="AP227" s="120">
        <v>0</v>
      </c>
      <c r="AQ227" s="120">
        <v>0</v>
      </c>
      <c r="AR227" s="120">
        <v>0</v>
      </c>
      <c r="AS227" s="120">
        <v>0</v>
      </c>
      <c r="AT227" s="120">
        <v>0</v>
      </c>
      <c r="AU227" s="120">
        <v>0</v>
      </c>
      <c r="AV227" s="120">
        <v>0</v>
      </c>
      <c r="AW227" s="120">
        <v>0</v>
      </c>
      <c r="AX227" s="120">
        <v>0</v>
      </c>
      <c r="AY227" s="120">
        <f>SUM(AY210/4)</f>
        <v>6600</v>
      </c>
      <c r="AZ227" s="120">
        <f>SUM(AZ211/4)</f>
        <v>1000</v>
      </c>
      <c r="BA227" s="120">
        <f t="shared" ref="BA227:BG227" si="478">SUM(BA211/4)</f>
        <v>1000</v>
      </c>
      <c r="BB227" s="120">
        <f t="shared" si="478"/>
        <v>1000</v>
      </c>
      <c r="BC227" s="120">
        <f t="shared" si="478"/>
        <v>0</v>
      </c>
      <c r="BD227" s="120">
        <f t="shared" si="478"/>
        <v>1000</v>
      </c>
      <c r="BE227" s="120">
        <f t="shared" si="478"/>
        <v>0</v>
      </c>
      <c r="BF227" s="120">
        <f t="shared" si="478"/>
        <v>0</v>
      </c>
      <c r="BG227" s="120">
        <f t="shared" si="478"/>
        <v>1000</v>
      </c>
      <c r="BH227" s="120">
        <v>0</v>
      </c>
      <c r="BI227" s="120">
        <v>0</v>
      </c>
      <c r="BJ227" s="120">
        <v>0</v>
      </c>
      <c r="BK227" s="120">
        <v>0</v>
      </c>
      <c r="BL227" s="120">
        <v>0</v>
      </c>
      <c r="BM227" s="120">
        <v>0</v>
      </c>
      <c r="BN227" s="120">
        <v>0</v>
      </c>
      <c r="BO227" s="120">
        <v>0</v>
      </c>
      <c r="BP227" s="120">
        <v>0</v>
      </c>
      <c r="BQ227" s="120">
        <v>0</v>
      </c>
      <c r="BR227" s="120">
        <v>0</v>
      </c>
      <c r="BS227" s="120">
        <v>0</v>
      </c>
      <c r="BT227" s="120">
        <v>0</v>
      </c>
      <c r="BU227" s="120">
        <v>0</v>
      </c>
      <c r="BV227" s="120">
        <v>0</v>
      </c>
      <c r="BW227" s="120">
        <v>0</v>
      </c>
      <c r="BX227" s="120">
        <v>0</v>
      </c>
      <c r="BY227" s="120">
        <v>0</v>
      </c>
      <c r="BZ227" s="120">
        <v>0</v>
      </c>
      <c r="CA227" s="120">
        <v>0</v>
      </c>
      <c r="CB227" s="120">
        <v>0</v>
      </c>
      <c r="CC227" s="120">
        <v>0</v>
      </c>
      <c r="CD227" s="120">
        <v>0</v>
      </c>
      <c r="CE227" s="120">
        <v>0</v>
      </c>
      <c r="CF227" s="120">
        <v>0</v>
      </c>
      <c r="CG227" s="120">
        <v>0</v>
      </c>
      <c r="CH227" s="120">
        <v>0</v>
      </c>
      <c r="CI227" s="120">
        <v>0</v>
      </c>
      <c r="CJ227" s="120">
        <v>0</v>
      </c>
      <c r="CK227" s="120">
        <v>0</v>
      </c>
      <c r="CL227" s="120">
        <v>0</v>
      </c>
      <c r="CM227" s="120">
        <v>0</v>
      </c>
      <c r="CN227" s="120">
        <v>0</v>
      </c>
      <c r="CO227" s="120">
        <v>0</v>
      </c>
      <c r="CP227" s="120">
        <v>0</v>
      </c>
      <c r="CQ227" s="120">
        <v>0</v>
      </c>
      <c r="CR227" s="120">
        <v>0</v>
      </c>
      <c r="CS227" s="120"/>
      <c r="CT227" s="120">
        <v>0</v>
      </c>
      <c r="CU227" s="120">
        <v>0</v>
      </c>
      <c r="CV227" s="120">
        <v>0</v>
      </c>
      <c r="CW227" s="120">
        <v>0</v>
      </c>
      <c r="CX227" s="120">
        <v>0</v>
      </c>
      <c r="CY227" s="120">
        <v>0</v>
      </c>
      <c r="CZ227" s="120">
        <v>0</v>
      </c>
      <c r="DA227" s="120">
        <v>0</v>
      </c>
      <c r="DB227" s="120">
        <v>0</v>
      </c>
      <c r="DC227" s="120">
        <v>0</v>
      </c>
      <c r="DD227" s="120">
        <v>0</v>
      </c>
      <c r="DE227" s="120">
        <v>0</v>
      </c>
      <c r="DF227" s="120">
        <v>0</v>
      </c>
      <c r="DG227" s="120">
        <v>0</v>
      </c>
      <c r="DH227" s="120">
        <v>0</v>
      </c>
      <c r="DI227" s="120">
        <v>0</v>
      </c>
      <c r="DJ227" s="120">
        <v>0</v>
      </c>
      <c r="DK227" s="120">
        <v>0</v>
      </c>
      <c r="DL227" s="120">
        <v>0</v>
      </c>
      <c r="DM227" s="120">
        <v>0</v>
      </c>
      <c r="DN227" s="120">
        <v>0</v>
      </c>
      <c r="DO227" s="120">
        <v>0</v>
      </c>
      <c r="DP227" s="120">
        <v>0</v>
      </c>
      <c r="DQ227" s="120">
        <v>0</v>
      </c>
      <c r="DR227" s="120">
        <v>0</v>
      </c>
      <c r="DS227" s="120">
        <v>0</v>
      </c>
      <c r="DT227" s="120">
        <v>0</v>
      </c>
      <c r="DU227" s="120">
        <v>0</v>
      </c>
      <c r="DV227" s="120">
        <v>0</v>
      </c>
      <c r="DW227" s="120">
        <v>0</v>
      </c>
      <c r="DX227" s="120">
        <v>0</v>
      </c>
      <c r="DY227" s="120">
        <v>0</v>
      </c>
      <c r="DZ227" s="120">
        <v>0</v>
      </c>
      <c r="EA227" s="120">
        <v>0</v>
      </c>
      <c r="EB227" s="120">
        <v>0</v>
      </c>
      <c r="EC227" s="120">
        <v>0</v>
      </c>
      <c r="ED227" s="120">
        <v>0</v>
      </c>
      <c r="EE227" s="120">
        <v>0</v>
      </c>
      <c r="EF227" s="120">
        <v>0</v>
      </c>
      <c r="EG227" s="120">
        <v>0</v>
      </c>
      <c r="EH227" s="120">
        <v>0</v>
      </c>
      <c r="EI227" s="120">
        <v>0</v>
      </c>
      <c r="EJ227" s="120">
        <v>0</v>
      </c>
      <c r="EK227" s="120">
        <v>0</v>
      </c>
      <c r="EL227" s="120">
        <v>0</v>
      </c>
      <c r="EM227" s="120">
        <v>0</v>
      </c>
      <c r="EN227" s="120">
        <v>0</v>
      </c>
      <c r="EO227" s="120">
        <v>0</v>
      </c>
      <c r="EP227" s="120">
        <v>0</v>
      </c>
      <c r="EQ227" s="120">
        <v>0</v>
      </c>
      <c r="ER227" s="120">
        <v>0</v>
      </c>
      <c r="ES227" s="120">
        <v>0</v>
      </c>
      <c r="ET227" s="120">
        <v>0</v>
      </c>
      <c r="EU227" s="120">
        <v>0</v>
      </c>
      <c r="EV227" s="120">
        <v>0</v>
      </c>
      <c r="EW227" s="120">
        <v>0</v>
      </c>
      <c r="EX227" s="120">
        <v>0</v>
      </c>
      <c r="EY227" s="120">
        <v>0</v>
      </c>
      <c r="EZ227" s="120">
        <v>0</v>
      </c>
      <c r="FA227" s="120">
        <v>0</v>
      </c>
      <c r="FB227" s="120">
        <v>0</v>
      </c>
      <c r="FC227" s="120">
        <v>0</v>
      </c>
      <c r="FD227" s="120">
        <v>0</v>
      </c>
      <c r="FE227" s="120">
        <v>0</v>
      </c>
      <c r="FF227" s="120">
        <v>0</v>
      </c>
      <c r="FG227" s="120">
        <v>0</v>
      </c>
      <c r="FH227" s="120">
        <v>0</v>
      </c>
    </row>
    <row r="228" spans="1:164" x14ac:dyDescent="0.85">
      <c r="D228" s="347"/>
      <c r="E228" s="348"/>
      <c r="F228" s="349"/>
      <c r="G228" s="182" t="s">
        <v>3</v>
      </c>
      <c r="H228" s="182">
        <f>SUM(H224:H227)</f>
        <v>46400</v>
      </c>
      <c r="I228" s="182">
        <f t="shared" ref="I228:BT228" si="479">SUM(I224:I227)</f>
        <v>0</v>
      </c>
      <c r="J228" s="182">
        <f t="shared" si="479"/>
        <v>0</v>
      </c>
      <c r="K228" s="182">
        <f>SUM(K224:K227)</f>
        <v>0</v>
      </c>
      <c r="L228" s="182">
        <f t="shared" si="479"/>
        <v>0</v>
      </c>
      <c r="M228" s="182">
        <f t="shared" si="479"/>
        <v>0</v>
      </c>
      <c r="N228" s="182">
        <f t="shared" si="479"/>
        <v>0</v>
      </c>
      <c r="O228" s="182">
        <f t="shared" si="479"/>
        <v>0</v>
      </c>
      <c r="P228" s="182">
        <f t="shared" si="479"/>
        <v>0</v>
      </c>
      <c r="Q228" s="182">
        <f t="shared" si="479"/>
        <v>0</v>
      </c>
      <c r="R228" s="182">
        <f t="shared" si="479"/>
        <v>0</v>
      </c>
      <c r="S228" s="182">
        <f t="shared" si="479"/>
        <v>0</v>
      </c>
      <c r="T228" s="182">
        <f t="shared" si="479"/>
        <v>0</v>
      </c>
      <c r="U228" s="182">
        <f t="shared" si="479"/>
        <v>0</v>
      </c>
      <c r="V228" s="182">
        <f t="shared" si="479"/>
        <v>0</v>
      </c>
      <c r="W228" s="182">
        <f t="shared" si="479"/>
        <v>0</v>
      </c>
      <c r="X228" s="182">
        <f t="shared" si="479"/>
        <v>0</v>
      </c>
      <c r="Y228" s="182">
        <f t="shared" si="479"/>
        <v>0</v>
      </c>
      <c r="Z228" s="182">
        <f t="shared" si="479"/>
        <v>0</v>
      </c>
      <c r="AA228" s="182">
        <f t="shared" si="479"/>
        <v>0</v>
      </c>
      <c r="AB228" s="182">
        <f t="shared" si="479"/>
        <v>0</v>
      </c>
      <c r="AC228" s="182">
        <f t="shared" si="479"/>
        <v>0</v>
      </c>
      <c r="AD228" s="182">
        <f t="shared" si="479"/>
        <v>0</v>
      </c>
      <c r="AE228" s="182">
        <f t="shared" si="479"/>
        <v>0</v>
      </c>
      <c r="AF228" s="182">
        <f t="shared" si="479"/>
        <v>0</v>
      </c>
      <c r="AG228" s="182">
        <f t="shared" si="479"/>
        <v>0</v>
      </c>
      <c r="AH228" s="182">
        <f t="shared" si="479"/>
        <v>0</v>
      </c>
      <c r="AI228" s="182">
        <f t="shared" si="479"/>
        <v>0</v>
      </c>
      <c r="AJ228" s="182">
        <f t="shared" si="479"/>
        <v>0</v>
      </c>
      <c r="AK228" s="182">
        <f t="shared" si="479"/>
        <v>0</v>
      </c>
      <c r="AL228" s="182">
        <f t="shared" si="479"/>
        <v>0</v>
      </c>
      <c r="AM228" s="182">
        <f t="shared" si="479"/>
        <v>0</v>
      </c>
      <c r="AN228" s="182">
        <f t="shared" si="479"/>
        <v>0</v>
      </c>
      <c r="AO228" s="182">
        <f t="shared" si="479"/>
        <v>0</v>
      </c>
      <c r="AP228" s="182">
        <f t="shared" si="479"/>
        <v>0</v>
      </c>
      <c r="AQ228" s="182">
        <f t="shared" si="479"/>
        <v>0</v>
      </c>
      <c r="AR228" s="182">
        <f t="shared" si="479"/>
        <v>0</v>
      </c>
      <c r="AS228" s="182">
        <f t="shared" si="479"/>
        <v>0</v>
      </c>
      <c r="AT228" s="182">
        <f t="shared" si="479"/>
        <v>0</v>
      </c>
      <c r="AU228" s="182">
        <f t="shared" si="479"/>
        <v>0</v>
      </c>
      <c r="AV228" s="182">
        <f t="shared" si="479"/>
        <v>0</v>
      </c>
      <c r="AW228" s="182">
        <f t="shared" si="479"/>
        <v>0</v>
      </c>
      <c r="AX228" s="182">
        <f t="shared" si="479"/>
        <v>0</v>
      </c>
      <c r="AY228" s="182">
        <f t="shared" si="479"/>
        <v>26400</v>
      </c>
      <c r="AZ228" s="182">
        <f t="shared" si="479"/>
        <v>4000</v>
      </c>
      <c r="BA228" s="182">
        <f t="shared" ref="BA228:BG228" si="480">SUM(BA224:BA227)</f>
        <v>4000</v>
      </c>
      <c r="BB228" s="182">
        <f t="shared" si="480"/>
        <v>4000</v>
      </c>
      <c r="BC228" s="182">
        <f t="shared" si="480"/>
        <v>0</v>
      </c>
      <c r="BD228" s="182">
        <f t="shared" si="480"/>
        <v>4000</v>
      </c>
      <c r="BE228" s="182">
        <f t="shared" si="480"/>
        <v>0</v>
      </c>
      <c r="BF228" s="182">
        <f t="shared" si="480"/>
        <v>0</v>
      </c>
      <c r="BG228" s="182">
        <f t="shared" si="480"/>
        <v>4000</v>
      </c>
      <c r="BH228" s="182">
        <f t="shared" si="479"/>
        <v>0</v>
      </c>
      <c r="BI228" s="182">
        <f t="shared" si="479"/>
        <v>0</v>
      </c>
      <c r="BJ228" s="182">
        <f t="shared" si="479"/>
        <v>0</v>
      </c>
      <c r="BK228" s="182">
        <f t="shared" si="479"/>
        <v>0</v>
      </c>
      <c r="BL228" s="182">
        <f t="shared" si="479"/>
        <v>0</v>
      </c>
      <c r="BM228" s="182">
        <f t="shared" si="479"/>
        <v>0</v>
      </c>
      <c r="BN228" s="182">
        <f t="shared" si="479"/>
        <v>0</v>
      </c>
      <c r="BO228" s="182">
        <f t="shared" si="479"/>
        <v>0</v>
      </c>
      <c r="BP228" s="182">
        <f t="shared" si="479"/>
        <v>0</v>
      </c>
      <c r="BQ228" s="182">
        <f t="shared" si="479"/>
        <v>0</v>
      </c>
      <c r="BR228" s="182">
        <f t="shared" si="479"/>
        <v>0</v>
      </c>
      <c r="BS228" s="182">
        <f t="shared" si="479"/>
        <v>0</v>
      </c>
      <c r="BT228" s="182">
        <f t="shared" si="479"/>
        <v>0</v>
      </c>
      <c r="BU228" s="182">
        <f t="shared" ref="BU228:EG228" si="481">SUM(BU224:BU227)</f>
        <v>0</v>
      </c>
      <c r="BV228" s="182">
        <f t="shared" si="481"/>
        <v>0</v>
      </c>
      <c r="BW228" s="182">
        <f t="shared" si="481"/>
        <v>0</v>
      </c>
      <c r="BX228" s="182">
        <f t="shared" si="481"/>
        <v>0</v>
      </c>
      <c r="BY228" s="182">
        <f t="shared" si="481"/>
        <v>0</v>
      </c>
      <c r="BZ228" s="182">
        <f t="shared" si="481"/>
        <v>0</v>
      </c>
      <c r="CA228" s="182">
        <f t="shared" si="481"/>
        <v>0</v>
      </c>
      <c r="CB228" s="182">
        <f t="shared" si="481"/>
        <v>0</v>
      </c>
      <c r="CC228" s="182">
        <f t="shared" si="481"/>
        <v>0</v>
      </c>
      <c r="CD228" s="182">
        <f t="shared" si="481"/>
        <v>0</v>
      </c>
      <c r="CE228" s="182">
        <f t="shared" si="481"/>
        <v>0</v>
      </c>
      <c r="CF228" s="182">
        <f t="shared" si="481"/>
        <v>0</v>
      </c>
      <c r="CG228" s="182">
        <f t="shared" si="481"/>
        <v>0</v>
      </c>
      <c r="CH228" s="182">
        <f t="shared" si="481"/>
        <v>0</v>
      </c>
      <c r="CI228" s="182">
        <f t="shared" si="481"/>
        <v>0</v>
      </c>
      <c r="CJ228" s="182">
        <f t="shared" si="481"/>
        <v>0</v>
      </c>
      <c r="CK228" s="182">
        <f t="shared" si="481"/>
        <v>0</v>
      </c>
      <c r="CL228" s="182">
        <f t="shared" si="481"/>
        <v>0</v>
      </c>
      <c r="CM228" s="182">
        <f t="shared" si="481"/>
        <v>0</v>
      </c>
      <c r="CN228" s="182">
        <f t="shared" si="481"/>
        <v>0</v>
      </c>
      <c r="CO228" s="182">
        <f t="shared" si="481"/>
        <v>0</v>
      </c>
      <c r="CP228" s="182">
        <f t="shared" si="481"/>
        <v>0</v>
      </c>
      <c r="CQ228" s="182">
        <f t="shared" si="481"/>
        <v>0</v>
      </c>
      <c r="CR228" s="182">
        <f t="shared" si="481"/>
        <v>0</v>
      </c>
      <c r="CS228" s="182"/>
      <c r="CT228" s="182">
        <f t="shared" si="481"/>
        <v>0</v>
      </c>
      <c r="CU228" s="182">
        <f t="shared" si="481"/>
        <v>0</v>
      </c>
      <c r="CV228" s="182">
        <f t="shared" si="481"/>
        <v>0</v>
      </c>
      <c r="CW228" s="182">
        <f t="shared" si="481"/>
        <v>0</v>
      </c>
      <c r="CX228" s="182">
        <f t="shared" si="481"/>
        <v>0</v>
      </c>
      <c r="CY228" s="182">
        <f t="shared" si="481"/>
        <v>0</v>
      </c>
      <c r="CZ228" s="182">
        <f t="shared" si="481"/>
        <v>0</v>
      </c>
      <c r="DA228" s="182">
        <f t="shared" si="481"/>
        <v>0</v>
      </c>
      <c r="DB228" s="182">
        <f t="shared" si="481"/>
        <v>0</v>
      </c>
      <c r="DC228" s="182">
        <f t="shared" si="481"/>
        <v>0</v>
      </c>
      <c r="DD228" s="182">
        <f t="shared" si="481"/>
        <v>0</v>
      </c>
      <c r="DE228" s="182">
        <f t="shared" si="481"/>
        <v>0</v>
      </c>
      <c r="DF228" s="182">
        <f t="shared" si="481"/>
        <v>0</v>
      </c>
      <c r="DG228" s="182">
        <f t="shared" si="481"/>
        <v>0</v>
      </c>
      <c r="DH228" s="182">
        <f t="shared" si="481"/>
        <v>0</v>
      </c>
      <c r="DI228" s="182">
        <f t="shared" si="481"/>
        <v>0</v>
      </c>
      <c r="DJ228" s="182">
        <f t="shared" si="481"/>
        <v>0</v>
      </c>
      <c r="DK228" s="182">
        <f t="shared" si="481"/>
        <v>0</v>
      </c>
      <c r="DL228" s="182">
        <f t="shared" si="481"/>
        <v>0</v>
      </c>
      <c r="DM228" s="182">
        <f t="shared" si="481"/>
        <v>0</v>
      </c>
      <c r="DN228" s="182">
        <f t="shared" si="481"/>
        <v>0</v>
      </c>
      <c r="DO228" s="182">
        <f t="shared" si="481"/>
        <v>0</v>
      </c>
      <c r="DP228" s="182">
        <f t="shared" si="481"/>
        <v>0</v>
      </c>
      <c r="DQ228" s="182">
        <f t="shared" si="481"/>
        <v>0</v>
      </c>
      <c r="DR228" s="182">
        <f t="shared" si="481"/>
        <v>0</v>
      </c>
      <c r="DS228" s="182">
        <f t="shared" si="481"/>
        <v>0</v>
      </c>
      <c r="DT228" s="182">
        <f t="shared" si="481"/>
        <v>0</v>
      </c>
      <c r="DU228" s="182">
        <f t="shared" si="481"/>
        <v>0</v>
      </c>
      <c r="DV228" s="182">
        <f t="shared" si="481"/>
        <v>0</v>
      </c>
      <c r="DW228" s="182">
        <f t="shared" si="481"/>
        <v>0</v>
      </c>
      <c r="DX228" s="182">
        <f t="shared" si="481"/>
        <v>0</v>
      </c>
      <c r="DY228" s="182">
        <f t="shared" si="481"/>
        <v>0</v>
      </c>
      <c r="DZ228" s="182">
        <f t="shared" si="481"/>
        <v>0</v>
      </c>
      <c r="EA228" s="182">
        <f t="shared" si="481"/>
        <v>0</v>
      </c>
      <c r="EB228" s="182">
        <f t="shared" si="481"/>
        <v>0</v>
      </c>
      <c r="EC228" s="182">
        <f t="shared" si="481"/>
        <v>0</v>
      </c>
      <c r="ED228" s="182">
        <f t="shared" si="481"/>
        <v>0</v>
      </c>
      <c r="EE228" s="182">
        <f t="shared" si="481"/>
        <v>0</v>
      </c>
      <c r="EF228" s="182">
        <f t="shared" si="481"/>
        <v>0</v>
      </c>
      <c r="EG228" s="182">
        <f t="shared" si="481"/>
        <v>0</v>
      </c>
      <c r="EH228" s="182">
        <f t="shared" ref="EH228:FH228" si="482">SUM(EH224:EH227)</f>
        <v>0</v>
      </c>
      <c r="EI228" s="182">
        <f t="shared" si="482"/>
        <v>0</v>
      </c>
      <c r="EJ228" s="182">
        <f t="shared" si="482"/>
        <v>0</v>
      </c>
      <c r="EK228" s="182">
        <f t="shared" si="482"/>
        <v>0</v>
      </c>
      <c r="EL228" s="182">
        <f t="shared" si="482"/>
        <v>0</v>
      </c>
      <c r="EM228" s="182">
        <f t="shared" si="482"/>
        <v>0</v>
      </c>
      <c r="EN228" s="182">
        <f t="shared" si="482"/>
        <v>0</v>
      </c>
      <c r="EO228" s="182">
        <f t="shared" si="482"/>
        <v>0</v>
      </c>
      <c r="EP228" s="182">
        <f t="shared" si="482"/>
        <v>0</v>
      </c>
      <c r="EQ228" s="182">
        <f t="shared" si="482"/>
        <v>0</v>
      </c>
      <c r="ER228" s="182">
        <f t="shared" si="482"/>
        <v>0</v>
      </c>
      <c r="ES228" s="182">
        <f t="shared" si="482"/>
        <v>0</v>
      </c>
      <c r="ET228" s="182">
        <f t="shared" si="482"/>
        <v>0</v>
      </c>
      <c r="EU228" s="182">
        <f t="shared" si="482"/>
        <v>0</v>
      </c>
      <c r="EV228" s="182">
        <f t="shared" si="482"/>
        <v>0</v>
      </c>
      <c r="EW228" s="182">
        <f t="shared" si="482"/>
        <v>0</v>
      </c>
      <c r="EX228" s="182">
        <f t="shared" si="482"/>
        <v>0</v>
      </c>
      <c r="EY228" s="182">
        <f t="shared" si="482"/>
        <v>0</v>
      </c>
      <c r="EZ228" s="182">
        <f t="shared" si="482"/>
        <v>0</v>
      </c>
      <c r="FA228" s="182">
        <f t="shared" si="482"/>
        <v>0</v>
      </c>
      <c r="FB228" s="182">
        <f t="shared" si="482"/>
        <v>0</v>
      </c>
      <c r="FC228" s="182">
        <f t="shared" si="482"/>
        <v>0</v>
      </c>
      <c r="FD228" s="182">
        <f t="shared" si="482"/>
        <v>0</v>
      </c>
      <c r="FE228" s="182">
        <f t="shared" si="482"/>
        <v>0</v>
      </c>
      <c r="FF228" s="182">
        <f t="shared" si="482"/>
        <v>0</v>
      </c>
      <c r="FG228" s="182">
        <f t="shared" si="482"/>
        <v>0</v>
      </c>
      <c r="FH228" s="182">
        <f t="shared" si="482"/>
        <v>0</v>
      </c>
    </row>
    <row r="229" spans="1:164" x14ac:dyDescent="0.85">
      <c r="D229" s="341" t="s">
        <v>307</v>
      </c>
      <c r="E229" s="342"/>
      <c r="F229" s="343"/>
      <c r="G229" s="174" t="s">
        <v>211</v>
      </c>
      <c r="H229" s="113">
        <f>SUM(I229:DA229)</f>
        <v>100000</v>
      </c>
      <c r="I229" s="120">
        <f t="shared" ref="I229" si="483">SUM(I228/4)</f>
        <v>0</v>
      </c>
      <c r="J229" s="120">
        <f>SUM(J213/4)</f>
        <v>0</v>
      </c>
      <c r="K229" s="120">
        <v>0</v>
      </c>
      <c r="L229" s="120">
        <v>0</v>
      </c>
      <c r="M229" s="120">
        <v>0</v>
      </c>
      <c r="N229" s="120">
        <v>0</v>
      </c>
      <c r="O229" s="120">
        <v>0</v>
      </c>
      <c r="P229" s="120">
        <v>0</v>
      </c>
      <c r="Q229" s="120">
        <v>0</v>
      </c>
      <c r="R229" s="120">
        <v>0</v>
      </c>
      <c r="S229" s="120">
        <v>0</v>
      </c>
      <c r="T229" s="120">
        <v>0</v>
      </c>
      <c r="U229" s="120">
        <v>0</v>
      </c>
      <c r="V229" s="120">
        <v>0</v>
      </c>
      <c r="W229" s="120">
        <v>0</v>
      </c>
      <c r="X229" s="120">
        <v>0</v>
      </c>
      <c r="Y229" s="120">
        <v>0</v>
      </c>
      <c r="Z229" s="120">
        <v>0</v>
      </c>
      <c r="AA229" s="120">
        <v>0</v>
      </c>
      <c r="AB229" s="120">
        <v>0</v>
      </c>
      <c r="AC229" s="120">
        <v>0</v>
      </c>
      <c r="AD229" s="120">
        <v>0</v>
      </c>
      <c r="AE229" s="120">
        <v>0</v>
      </c>
      <c r="AF229" s="120">
        <v>0</v>
      </c>
      <c r="AG229" s="120">
        <v>0</v>
      </c>
      <c r="AH229" s="120">
        <v>0</v>
      </c>
      <c r="AI229" s="120">
        <v>0</v>
      </c>
      <c r="AJ229" s="120">
        <v>0</v>
      </c>
      <c r="AK229" s="120">
        <v>0</v>
      </c>
      <c r="AL229" s="120">
        <v>0</v>
      </c>
      <c r="AM229" s="120">
        <v>0</v>
      </c>
      <c r="AN229" s="120">
        <v>0</v>
      </c>
      <c r="AO229" s="120">
        <v>0</v>
      </c>
      <c r="AP229" s="120">
        <v>0</v>
      </c>
      <c r="AQ229" s="120">
        <v>0</v>
      </c>
      <c r="AR229" s="120">
        <v>0</v>
      </c>
      <c r="AS229" s="120">
        <v>0</v>
      </c>
      <c r="AT229" s="120">
        <v>0</v>
      </c>
      <c r="AU229" s="120">
        <v>0</v>
      </c>
      <c r="AV229" s="120">
        <v>0</v>
      </c>
      <c r="AW229" s="120">
        <v>0</v>
      </c>
      <c r="AX229" s="120">
        <v>0</v>
      </c>
      <c r="AY229" s="120">
        <v>0</v>
      </c>
      <c r="AZ229" s="120">
        <v>0</v>
      </c>
      <c r="BA229" s="120">
        <v>0</v>
      </c>
      <c r="BB229" s="120">
        <v>0</v>
      </c>
      <c r="BC229" s="120">
        <v>0</v>
      </c>
      <c r="BD229" s="120">
        <v>0</v>
      </c>
      <c r="BE229" s="120">
        <v>0</v>
      </c>
      <c r="BF229" s="120">
        <v>0</v>
      </c>
      <c r="BG229" s="120">
        <v>0</v>
      </c>
      <c r="BH229" s="120">
        <v>0</v>
      </c>
      <c r="BI229" s="120">
        <v>0</v>
      </c>
      <c r="BJ229" s="120">
        <v>0</v>
      </c>
      <c r="BK229" s="120">
        <v>0</v>
      </c>
      <c r="BL229" s="120">
        <v>0</v>
      </c>
      <c r="BM229" s="120">
        <v>0</v>
      </c>
      <c r="BN229" s="120">
        <v>0</v>
      </c>
      <c r="BO229" s="120">
        <v>0</v>
      </c>
      <c r="BP229" s="120">
        <v>0</v>
      </c>
      <c r="BQ229" s="120">
        <v>0</v>
      </c>
      <c r="BR229" s="120">
        <v>0</v>
      </c>
      <c r="BS229" s="120">
        <v>0</v>
      </c>
      <c r="BT229" s="120">
        <v>0</v>
      </c>
      <c r="BU229" s="120">
        <v>0</v>
      </c>
      <c r="BV229" s="120">
        <v>0</v>
      </c>
      <c r="BW229" s="120">
        <v>0</v>
      </c>
      <c r="BX229" s="120">
        <v>0</v>
      </c>
      <c r="BY229" s="120">
        <v>0</v>
      </c>
      <c r="BZ229" s="120">
        <v>0</v>
      </c>
      <c r="CA229" s="120">
        <v>0</v>
      </c>
      <c r="CB229" s="120">
        <v>0</v>
      </c>
      <c r="CC229" s="120">
        <v>0</v>
      </c>
      <c r="CD229" s="120">
        <v>0</v>
      </c>
      <c r="CE229" s="120">
        <v>0</v>
      </c>
      <c r="CF229" s="120">
        <v>0</v>
      </c>
      <c r="CG229" s="120">
        <v>0</v>
      </c>
      <c r="CH229" s="120">
        <v>0</v>
      </c>
      <c r="CI229" s="120">
        <v>0</v>
      </c>
      <c r="CJ229" s="120">
        <v>0</v>
      </c>
      <c r="CK229" s="120">
        <v>0</v>
      </c>
      <c r="CL229" s="120">
        <v>0</v>
      </c>
      <c r="CM229" s="120">
        <v>0</v>
      </c>
      <c r="CN229" s="120">
        <v>0</v>
      </c>
      <c r="CO229" s="120">
        <v>0</v>
      </c>
      <c r="CP229" s="120">
        <v>0</v>
      </c>
      <c r="CQ229" s="120">
        <v>0</v>
      </c>
      <c r="CR229" s="120">
        <v>0</v>
      </c>
      <c r="CS229" s="120"/>
      <c r="CT229" s="120">
        <v>0</v>
      </c>
      <c r="CU229" s="120">
        <v>0</v>
      </c>
      <c r="CV229" s="120">
        <v>0</v>
      </c>
      <c r="CW229" s="120">
        <v>100000</v>
      </c>
      <c r="CX229" s="120">
        <v>0</v>
      </c>
      <c r="CY229" s="120">
        <v>0</v>
      </c>
      <c r="CZ229" s="120">
        <v>0</v>
      </c>
      <c r="DA229" s="120">
        <v>0</v>
      </c>
      <c r="DB229" s="120">
        <v>0</v>
      </c>
      <c r="DC229" s="120">
        <v>0</v>
      </c>
      <c r="DD229" s="120">
        <v>0</v>
      </c>
      <c r="DE229" s="120">
        <v>0</v>
      </c>
      <c r="DF229" s="120">
        <v>0</v>
      </c>
      <c r="DG229" s="120">
        <v>0</v>
      </c>
      <c r="DH229" s="120">
        <v>0</v>
      </c>
      <c r="DI229" s="120">
        <v>0</v>
      </c>
      <c r="DJ229" s="120">
        <v>0</v>
      </c>
      <c r="DK229" s="120">
        <v>0</v>
      </c>
      <c r="DL229" s="120">
        <v>0</v>
      </c>
      <c r="DM229" s="120">
        <v>0</v>
      </c>
      <c r="DN229" s="120">
        <v>0</v>
      </c>
      <c r="DO229" s="120">
        <v>0</v>
      </c>
      <c r="DP229" s="120">
        <v>0</v>
      </c>
      <c r="DQ229" s="120">
        <v>0</v>
      </c>
      <c r="DR229" s="120">
        <v>0</v>
      </c>
      <c r="DS229" s="120">
        <v>0</v>
      </c>
      <c r="DT229" s="120">
        <v>0</v>
      </c>
      <c r="DU229" s="120">
        <v>0</v>
      </c>
      <c r="DV229" s="120">
        <v>0</v>
      </c>
      <c r="DW229" s="120">
        <v>0</v>
      </c>
      <c r="DX229" s="120">
        <v>0</v>
      </c>
      <c r="DY229" s="120">
        <v>0</v>
      </c>
      <c r="DZ229" s="120">
        <v>0</v>
      </c>
      <c r="EA229" s="120">
        <v>0</v>
      </c>
      <c r="EB229" s="120">
        <v>0</v>
      </c>
      <c r="EC229" s="120">
        <v>0</v>
      </c>
      <c r="ED229" s="120">
        <v>0</v>
      </c>
      <c r="EE229" s="120">
        <v>0</v>
      </c>
      <c r="EF229" s="120">
        <v>0</v>
      </c>
      <c r="EG229" s="120">
        <v>0</v>
      </c>
      <c r="EH229" s="120">
        <v>0</v>
      </c>
      <c r="EI229" s="120">
        <v>0</v>
      </c>
      <c r="EJ229" s="120">
        <v>0</v>
      </c>
      <c r="EK229" s="120">
        <v>0</v>
      </c>
      <c r="EL229" s="120">
        <v>0</v>
      </c>
      <c r="EM229" s="120">
        <v>0</v>
      </c>
      <c r="EN229" s="120">
        <v>0</v>
      </c>
      <c r="EO229" s="120">
        <v>0</v>
      </c>
      <c r="EP229" s="120">
        <v>0</v>
      </c>
      <c r="EQ229" s="120">
        <v>0</v>
      </c>
      <c r="ER229" s="120">
        <v>0</v>
      </c>
      <c r="ES229" s="120">
        <v>0</v>
      </c>
      <c r="ET229" s="120">
        <v>0</v>
      </c>
      <c r="EU229" s="120">
        <v>0</v>
      </c>
      <c r="EV229" s="120">
        <v>0</v>
      </c>
      <c r="EW229" s="120">
        <v>0</v>
      </c>
      <c r="EX229" s="120">
        <v>0</v>
      </c>
      <c r="EY229" s="120">
        <v>0</v>
      </c>
      <c r="EZ229" s="120">
        <v>0</v>
      </c>
      <c r="FA229" s="120">
        <v>0</v>
      </c>
      <c r="FB229" s="120">
        <v>0</v>
      </c>
      <c r="FC229" s="120">
        <v>0</v>
      </c>
      <c r="FD229" s="120">
        <v>0</v>
      </c>
      <c r="FE229" s="120">
        <v>0</v>
      </c>
      <c r="FF229" s="120">
        <v>0</v>
      </c>
      <c r="FG229" s="120">
        <v>0</v>
      </c>
      <c r="FH229" s="120">
        <v>0</v>
      </c>
    </row>
    <row r="230" spans="1:164" x14ac:dyDescent="0.85">
      <c r="D230" s="344"/>
      <c r="E230" s="345"/>
      <c r="F230" s="346"/>
      <c r="G230" s="179" t="s">
        <v>212</v>
      </c>
      <c r="H230" s="113">
        <f>SUM(I230:DA230)</f>
        <v>100000</v>
      </c>
      <c r="I230" s="120">
        <f>SUM(I229/4)</f>
        <v>0</v>
      </c>
      <c r="J230" s="120">
        <f>SUM(J213/4)</f>
        <v>0</v>
      </c>
      <c r="K230" s="120">
        <v>0</v>
      </c>
      <c r="L230" s="120">
        <v>0</v>
      </c>
      <c r="M230" s="120">
        <v>0</v>
      </c>
      <c r="N230" s="120">
        <v>0</v>
      </c>
      <c r="O230" s="120">
        <v>0</v>
      </c>
      <c r="P230" s="120">
        <v>0</v>
      </c>
      <c r="Q230" s="120">
        <v>0</v>
      </c>
      <c r="R230" s="120">
        <v>0</v>
      </c>
      <c r="S230" s="120">
        <v>0</v>
      </c>
      <c r="T230" s="120">
        <v>0</v>
      </c>
      <c r="U230" s="120">
        <v>0</v>
      </c>
      <c r="V230" s="120">
        <v>0</v>
      </c>
      <c r="W230" s="120">
        <v>0</v>
      </c>
      <c r="X230" s="120">
        <v>0</v>
      </c>
      <c r="Y230" s="120">
        <v>0</v>
      </c>
      <c r="Z230" s="120">
        <v>0</v>
      </c>
      <c r="AA230" s="120">
        <v>0</v>
      </c>
      <c r="AB230" s="120">
        <v>0</v>
      </c>
      <c r="AC230" s="120">
        <v>0</v>
      </c>
      <c r="AD230" s="120">
        <v>0</v>
      </c>
      <c r="AE230" s="120">
        <v>0</v>
      </c>
      <c r="AF230" s="120">
        <v>0</v>
      </c>
      <c r="AG230" s="120">
        <v>0</v>
      </c>
      <c r="AH230" s="120">
        <v>0</v>
      </c>
      <c r="AI230" s="120">
        <v>0</v>
      </c>
      <c r="AJ230" s="120">
        <v>0</v>
      </c>
      <c r="AK230" s="120">
        <v>0</v>
      </c>
      <c r="AL230" s="120">
        <v>0</v>
      </c>
      <c r="AM230" s="120">
        <v>0</v>
      </c>
      <c r="AN230" s="120">
        <v>0</v>
      </c>
      <c r="AO230" s="120">
        <v>0</v>
      </c>
      <c r="AP230" s="120">
        <v>0</v>
      </c>
      <c r="AQ230" s="120">
        <v>0</v>
      </c>
      <c r="AR230" s="120">
        <v>0</v>
      </c>
      <c r="AS230" s="120">
        <v>0</v>
      </c>
      <c r="AT230" s="120">
        <v>0</v>
      </c>
      <c r="AU230" s="120">
        <v>0</v>
      </c>
      <c r="AV230" s="120">
        <v>0</v>
      </c>
      <c r="AW230" s="120">
        <v>0</v>
      </c>
      <c r="AX230" s="120">
        <v>0</v>
      </c>
      <c r="AY230" s="120">
        <v>0</v>
      </c>
      <c r="AZ230" s="120">
        <v>0</v>
      </c>
      <c r="BA230" s="120">
        <v>0</v>
      </c>
      <c r="BB230" s="120">
        <v>0</v>
      </c>
      <c r="BC230" s="120">
        <v>0</v>
      </c>
      <c r="BD230" s="120">
        <v>0</v>
      </c>
      <c r="BE230" s="120">
        <v>0</v>
      </c>
      <c r="BF230" s="120">
        <v>0</v>
      </c>
      <c r="BG230" s="120">
        <v>0</v>
      </c>
      <c r="BH230" s="120">
        <v>0</v>
      </c>
      <c r="BI230" s="120">
        <v>0</v>
      </c>
      <c r="BJ230" s="120">
        <v>0</v>
      </c>
      <c r="BK230" s="120">
        <v>0</v>
      </c>
      <c r="BL230" s="120">
        <v>0</v>
      </c>
      <c r="BM230" s="120">
        <v>0</v>
      </c>
      <c r="BN230" s="120">
        <v>0</v>
      </c>
      <c r="BO230" s="120">
        <v>0</v>
      </c>
      <c r="BP230" s="120">
        <v>0</v>
      </c>
      <c r="BQ230" s="120">
        <v>0</v>
      </c>
      <c r="BR230" s="120">
        <v>0</v>
      </c>
      <c r="BS230" s="120">
        <v>0</v>
      </c>
      <c r="BT230" s="120">
        <v>0</v>
      </c>
      <c r="BU230" s="120">
        <v>0</v>
      </c>
      <c r="BV230" s="120">
        <v>0</v>
      </c>
      <c r="BW230" s="120">
        <v>0</v>
      </c>
      <c r="BX230" s="120">
        <v>0</v>
      </c>
      <c r="BY230" s="120">
        <v>0</v>
      </c>
      <c r="BZ230" s="120">
        <v>0</v>
      </c>
      <c r="CA230" s="120">
        <v>0</v>
      </c>
      <c r="CB230" s="120">
        <v>0</v>
      </c>
      <c r="CC230" s="120">
        <v>0</v>
      </c>
      <c r="CD230" s="120">
        <v>0</v>
      </c>
      <c r="CE230" s="120">
        <v>0</v>
      </c>
      <c r="CF230" s="120">
        <v>0</v>
      </c>
      <c r="CG230" s="120">
        <v>0</v>
      </c>
      <c r="CH230" s="120">
        <v>0</v>
      </c>
      <c r="CI230" s="120">
        <v>0</v>
      </c>
      <c r="CJ230" s="120">
        <v>0</v>
      </c>
      <c r="CK230" s="120">
        <v>0</v>
      </c>
      <c r="CL230" s="120">
        <v>0</v>
      </c>
      <c r="CM230" s="120">
        <v>0</v>
      </c>
      <c r="CN230" s="120">
        <v>0</v>
      </c>
      <c r="CO230" s="120">
        <v>0</v>
      </c>
      <c r="CP230" s="120">
        <v>0</v>
      </c>
      <c r="CQ230" s="120">
        <v>0</v>
      </c>
      <c r="CR230" s="120">
        <v>0</v>
      </c>
      <c r="CS230" s="120"/>
      <c r="CT230" s="120">
        <v>0</v>
      </c>
      <c r="CU230" s="120">
        <v>0</v>
      </c>
      <c r="CV230" s="120">
        <v>0</v>
      </c>
      <c r="CW230" s="120">
        <v>100000</v>
      </c>
      <c r="CX230" s="120">
        <v>0</v>
      </c>
      <c r="CY230" s="120">
        <v>0</v>
      </c>
      <c r="CZ230" s="120">
        <v>0</v>
      </c>
      <c r="DA230" s="120">
        <v>0</v>
      </c>
      <c r="DB230" s="120">
        <v>0</v>
      </c>
      <c r="DC230" s="120">
        <v>0</v>
      </c>
      <c r="DD230" s="120">
        <v>0</v>
      </c>
      <c r="DE230" s="120">
        <v>0</v>
      </c>
      <c r="DF230" s="120">
        <v>0</v>
      </c>
      <c r="DG230" s="120">
        <v>0</v>
      </c>
      <c r="DH230" s="120">
        <v>0</v>
      </c>
      <c r="DI230" s="120">
        <v>0</v>
      </c>
      <c r="DJ230" s="120">
        <v>0</v>
      </c>
      <c r="DK230" s="120">
        <v>0</v>
      </c>
      <c r="DL230" s="120">
        <v>0</v>
      </c>
      <c r="DM230" s="120">
        <v>0</v>
      </c>
      <c r="DN230" s="120">
        <v>0</v>
      </c>
      <c r="DO230" s="120">
        <v>0</v>
      </c>
      <c r="DP230" s="120">
        <v>0</v>
      </c>
      <c r="DQ230" s="120">
        <v>0</v>
      </c>
      <c r="DR230" s="120">
        <v>0</v>
      </c>
      <c r="DS230" s="120">
        <v>0</v>
      </c>
      <c r="DT230" s="120">
        <v>0</v>
      </c>
      <c r="DU230" s="120">
        <v>0</v>
      </c>
      <c r="DV230" s="120">
        <v>0</v>
      </c>
      <c r="DW230" s="120">
        <v>0</v>
      </c>
      <c r="DX230" s="120">
        <v>0</v>
      </c>
      <c r="DY230" s="120">
        <v>0</v>
      </c>
      <c r="DZ230" s="120">
        <v>0</v>
      </c>
      <c r="EA230" s="120">
        <v>0</v>
      </c>
      <c r="EB230" s="120">
        <v>0</v>
      </c>
      <c r="EC230" s="120">
        <v>0</v>
      </c>
      <c r="ED230" s="120">
        <v>0</v>
      </c>
      <c r="EE230" s="120">
        <v>0</v>
      </c>
      <c r="EF230" s="120">
        <v>0</v>
      </c>
      <c r="EG230" s="120">
        <v>0</v>
      </c>
      <c r="EH230" s="120">
        <v>0</v>
      </c>
      <c r="EI230" s="120">
        <v>0</v>
      </c>
      <c r="EJ230" s="120">
        <v>0</v>
      </c>
      <c r="EK230" s="120">
        <v>0</v>
      </c>
      <c r="EL230" s="120">
        <v>0</v>
      </c>
      <c r="EM230" s="120">
        <v>0</v>
      </c>
      <c r="EN230" s="120">
        <v>0</v>
      </c>
      <c r="EO230" s="120">
        <v>0</v>
      </c>
      <c r="EP230" s="120">
        <v>0</v>
      </c>
      <c r="EQ230" s="120">
        <v>0</v>
      </c>
      <c r="ER230" s="120">
        <v>0</v>
      </c>
      <c r="ES230" s="120">
        <v>0</v>
      </c>
      <c r="ET230" s="120">
        <v>0</v>
      </c>
      <c r="EU230" s="120">
        <v>0</v>
      </c>
      <c r="EV230" s="120">
        <v>0</v>
      </c>
      <c r="EW230" s="120">
        <v>0</v>
      </c>
      <c r="EX230" s="120">
        <v>0</v>
      </c>
      <c r="EY230" s="120">
        <v>0</v>
      </c>
      <c r="EZ230" s="120">
        <v>0</v>
      </c>
      <c r="FA230" s="120">
        <v>0</v>
      </c>
      <c r="FB230" s="120">
        <v>0</v>
      </c>
      <c r="FC230" s="120">
        <v>0</v>
      </c>
      <c r="FD230" s="120">
        <v>0</v>
      </c>
      <c r="FE230" s="120">
        <v>0</v>
      </c>
      <c r="FF230" s="120">
        <v>0</v>
      </c>
      <c r="FG230" s="120">
        <v>0</v>
      </c>
      <c r="FH230" s="120">
        <v>0</v>
      </c>
    </row>
    <row r="231" spans="1:164" x14ac:dyDescent="0.85">
      <c r="D231" s="344"/>
      <c r="E231" s="345"/>
      <c r="F231" s="346"/>
      <c r="G231" s="180" t="s">
        <v>213</v>
      </c>
      <c r="H231" s="113">
        <f>SUM(I231:DA231)</f>
        <v>150000</v>
      </c>
      <c r="I231" s="120">
        <f>SUM(I230/4)</f>
        <v>0</v>
      </c>
      <c r="J231" s="120">
        <f>SUM(J213/4)</f>
        <v>0</v>
      </c>
      <c r="K231" s="120">
        <v>0</v>
      </c>
      <c r="L231" s="120">
        <v>0</v>
      </c>
      <c r="M231" s="120">
        <v>0</v>
      </c>
      <c r="N231" s="120">
        <v>0</v>
      </c>
      <c r="O231" s="120">
        <v>0</v>
      </c>
      <c r="P231" s="120">
        <v>0</v>
      </c>
      <c r="Q231" s="120">
        <v>0</v>
      </c>
      <c r="R231" s="120">
        <v>0</v>
      </c>
      <c r="S231" s="120">
        <v>0</v>
      </c>
      <c r="T231" s="120">
        <v>0</v>
      </c>
      <c r="U231" s="120">
        <v>0</v>
      </c>
      <c r="V231" s="120">
        <v>0</v>
      </c>
      <c r="W231" s="120">
        <v>0</v>
      </c>
      <c r="X231" s="120">
        <v>0</v>
      </c>
      <c r="Y231" s="120">
        <v>0</v>
      </c>
      <c r="Z231" s="120">
        <v>0</v>
      </c>
      <c r="AA231" s="120">
        <v>0</v>
      </c>
      <c r="AB231" s="120">
        <v>0</v>
      </c>
      <c r="AC231" s="120">
        <v>0</v>
      </c>
      <c r="AD231" s="120">
        <v>0</v>
      </c>
      <c r="AE231" s="120">
        <v>0</v>
      </c>
      <c r="AF231" s="120">
        <v>0</v>
      </c>
      <c r="AG231" s="120">
        <v>0</v>
      </c>
      <c r="AH231" s="120">
        <v>0</v>
      </c>
      <c r="AI231" s="120">
        <v>0</v>
      </c>
      <c r="AJ231" s="120">
        <v>0</v>
      </c>
      <c r="AK231" s="120">
        <v>0</v>
      </c>
      <c r="AL231" s="120">
        <v>0</v>
      </c>
      <c r="AM231" s="120">
        <v>0</v>
      </c>
      <c r="AN231" s="120">
        <v>0</v>
      </c>
      <c r="AO231" s="120">
        <v>0</v>
      </c>
      <c r="AP231" s="120">
        <v>0</v>
      </c>
      <c r="AQ231" s="120">
        <v>0</v>
      </c>
      <c r="AR231" s="120">
        <v>0</v>
      </c>
      <c r="AS231" s="120">
        <v>0</v>
      </c>
      <c r="AT231" s="120">
        <v>0</v>
      </c>
      <c r="AU231" s="120">
        <v>0</v>
      </c>
      <c r="AV231" s="120">
        <v>0</v>
      </c>
      <c r="AW231" s="120">
        <v>0</v>
      </c>
      <c r="AX231" s="120">
        <v>0</v>
      </c>
      <c r="AY231" s="120">
        <v>0</v>
      </c>
      <c r="AZ231" s="120">
        <v>0</v>
      </c>
      <c r="BA231" s="120">
        <v>0</v>
      </c>
      <c r="BB231" s="120">
        <v>0</v>
      </c>
      <c r="BC231" s="120">
        <v>0</v>
      </c>
      <c r="BD231" s="120">
        <v>0</v>
      </c>
      <c r="BE231" s="120">
        <v>0</v>
      </c>
      <c r="BF231" s="120">
        <v>0</v>
      </c>
      <c r="BG231" s="120">
        <v>0</v>
      </c>
      <c r="BH231" s="120">
        <v>0</v>
      </c>
      <c r="BI231" s="120">
        <v>0</v>
      </c>
      <c r="BJ231" s="120">
        <v>0</v>
      </c>
      <c r="BK231" s="120">
        <v>0</v>
      </c>
      <c r="BL231" s="120">
        <v>0</v>
      </c>
      <c r="BM231" s="120">
        <v>0</v>
      </c>
      <c r="BN231" s="120">
        <v>0</v>
      </c>
      <c r="BO231" s="120">
        <v>0</v>
      </c>
      <c r="BP231" s="120">
        <v>0</v>
      </c>
      <c r="BQ231" s="120">
        <v>0</v>
      </c>
      <c r="BR231" s="120">
        <v>0</v>
      </c>
      <c r="BS231" s="120">
        <v>0</v>
      </c>
      <c r="BT231" s="120">
        <v>0</v>
      </c>
      <c r="BU231" s="120">
        <v>0</v>
      </c>
      <c r="BV231" s="120">
        <v>0</v>
      </c>
      <c r="BW231" s="120">
        <v>0</v>
      </c>
      <c r="BX231" s="120">
        <v>0</v>
      </c>
      <c r="BY231" s="120">
        <v>0</v>
      </c>
      <c r="BZ231" s="120">
        <v>0</v>
      </c>
      <c r="CA231" s="120">
        <v>0</v>
      </c>
      <c r="CB231" s="120">
        <v>0</v>
      </c>
      <c r="CC231" s="120">
        <v>0</v>
      </c>
      <c r="CD231" s="120">
        <v>0</v>
      </c>
      <c r="CE231" s="120">
        <v>0</v>
      </c>
      <c r="CF231" s="120">
        <v>0</v>
      </c>
      <c r="CG231" s="120">
        <v>0</v>
      </c>
      <c r="CH231" s="120">
        <v>0</v>
      </c>
      <c r="CI231" s="120">
        <v>0</v>
      </c>
      <c r="CJ231" s="120">
        <v>0</v>
      </c>
      <c r="CK231" s="120">
        <v>0</v>
      </c>
      <c r="CL231" s="120">
        <v>0</v>
      </c>
      <c r="CM231" s="120">
        <v>0</v>
      </c>
      <c r="CN231" s="120">
        <v>0</v>
      </c>
      <c r="CO231" s="120">
        <v>0</v>
      </c>
      <c r="CP231" s="120">
        <v>0</v>
      </c>
      <c r="CQ231" s="120">
        <v>0</v>
      </c>
      <c r="CR231" s="120">
        <v>0</v>
      </c>
      <c r="CS231" s="120"/>
      <c r="CT231" s="120">
        <v>0</v>
      </c>
      <c r="CU231" s="120">
        <v>0</v>
      </c>
      <c r="CV231" s="120">
        <v>0</v>
      </c>
      <c r="CW231" s="120">
        <v>150000</v>
      </c>
      <c r="CX231" s="120">
        <v>0</v>
      </c>
      <c r="CY231" s="120">
        <v>0</v>
      </c>
      <c r="CZ231" s="120">
        <v>0</v>
      </c>
      <c r="DA231" s="120">
        <v>0</v>
      </c>
      <c r="DB231" s="120">
        <v>0</v>
      </c>
      <c r="DC231" s="120">
        <v>0</v>
      </c>
      <c r="DD231" s="120">
        <v>0</v>
      </c>
      <c r="DE231" s="120">
        <v>0</v>
      </c>
      <c r="DF231" s="120">
        <v>0</v>
      </c>
      <c r="DG231" s="120">
        <v>0</v>
      </c>
      <c r="DH231" s="120">
        <v>0</v>
      </c>
      <c r="DI231" s="120">
        <v>0</v>
      </c>
      <c r="DJ231" s="120">
        <v>0</v>
      </c>
      <c r="DK231" s="120">
        <v>0</v>
      </c>
      <c r="DL231" s="120">
        <v>0</v>
      </c>
      <c r="DM231" s="120">
        <v>0</v>
      </c>
      <c r="DN231" s="120">
        <v>0</v>
      </c>
      <c r="DO231" s="120">
        <v>0</v>
      </c>
      <c r="DP231" s="120">
        <v>0</v>
      </c>
      <c r="DQ231" s="120">
        <v>0</v>
      </c>
      <c r="DR231" s="120">
        <v>0</v>
      </c>
      <c r="DS231" s="120">
        <v>0</v>
      </c>
      <c r="DT231" s="120">
        <v>0</v>
      </c>
      <c r="DU231" s="120">
        <v>0</v>
      </c>
      <c r="DV231" s="120">
        <v>0</v>
      </c>
      <c r="DW231" s="120">
        <v>0</v>
      </c>
      <c r="DX231" s="120">
        <v>0</v>
      </c>
      <c r="DY231" s="120">
        <v>0</v>
      </c>
      <c r="DZ231" s="120">
        <v>0</v>
      </c>
      <c r="EA231" s="120">
        <v>0</v>
      </c>
      <c r="EB231" s="120">
        <v>0</v>
      </c>
      <c r="EC231" s="120">
        <v>0</v>
      </c>
      <c r="ED231" s="120">
        <v>0</v>
      </c>
      <c r="EE231" s="120">
        <v>0</v>
      </c>
      <c r="EF231" s="120">
        <v>0</v>
      </c>
      <c r="EG231" s="120">
        <v>0</v>
      </c>
      <c r="EH231" s="120">
        <v>0</v>
      </c>
      <c r="EI231" s="120">
        <v>0</v>
      </c>
      <c r="EJ231" s="120">
        <v>0</v>
      </c>
      <c r="EK231" s="120">
        <v>0</v>
      </c>
      <c r="EL231" s="120">
        <v>0</v>
      </c>
      <c r="EM231" s="120">
        <v>0</v>
      </c>
      <c r="EN231" s="120">
        <v>0</v>
      </c>
      <c r="EO231" s="120">
        <v>0</v>
      </c>
      <c r="EP231" s="120">
        <v>0</v>
      </c>
      <c r="EQ231" s="120">
        <v>0</v>
      </c>
      <c r="ER231" s="120">
        <v>0</v>
      </c>
      <c r="ES231" s="120">
        <v>0</v>
      </c>
      <c r="ET231" s="120">
        <v>0</v>
      </c>
      <c r="EU231" s="120">
        <v>0</v>
      </c>
      <c r="EV231" s="120">
        <v>0</v>
      </c>
      <c r="EW231" s="120">
        <v>0</v>
      </c>
      <c r="EX231" s="120">
        <v>0</v>
      </c>
      <c r="EY231" s="120">
        <v>0</v>
      </c>
      <c r="EZ231" s="120">
        <v>0</v>
      </c>
      <c r="FA231" s="120">
        <v>0</v>
      </c>
      <c r="FB231" s="120">
        <v>0</v>
      </c>
      <c r="FC231" s="120">
        <v>0</v>
      </c>
      <c r="FD231" s="120">
        <v>0</v>
      </c>
      <c r="FE231" s="120">
        <v>0</v>
      </c>
      <c r="FF231" s="120">
        <v>0</v>
      </c>
      <c r="FG231" s="120">
        <v>0</v>
      </c>
      <c r="FH231" s="120">
        <v>0</v>
      </c>
    </row>
    <row r="232" spans="1:164" x14ac:dyDescent="0.85">
      <c r="D232" s="344"/>
      <c r="E232" s="345"/>
      <c r="F232" s="346"/>
      <c r="G232" s="181" t="s">
        <v>214</v>
      </c>
      <c r="H232" s="113">
        <f>SUM(I232:DA232)</f>
        <v>40000</v>
      </c>
      <c r="I232" s="120">
        <f>SUM(I231/4)</f>
        <v>0</v>
      </c>
      <c r="J232" s="120">
        <f>SUM(J213/4)</f>
        <v>0</v>
      </c>
      <c r="K232" s="120">
        <v>0</v>
      </c>
      <c r="L232" s="120">
        <v>0</v>
      </c>
      <c r="M232" s="120">
        <v>0</v>
      </c>
      <c r="N232" s="120">
        <v>0</v>
      </c>
      <c r="O232" s="120">
        <v>0</v>
      </c>
      <c r="P232" s="120">
        <v>0</v>
      </c>
      <c r="Q232" s="120">
        <v>0</v>
      </c>
      <c r="R232" s="120">
        <v>0</v>
      </c>
      <c r="S232" s="120">
        <v>0</v>
      </c>
      <c r="T232" s="120">
        <v>0</v>
      </c>
      <c r="U232" s="120">
        <v>0</v>
      </c>
      <c r="V232" s="120">
        <v>0</v>
      </c>
      <c r="W232" s="120">
        <v>0</v>
      </c>
      <c r="X232" s="120">
        <v>0</v>
      </c>
      <c r="Y232" s="120">
        <v>0</v>
      </c>
      <c r="Z232" s="120">
        <v>0</v>
      </c>
      <c r="AA232" s="120">
        <v>0</v>
      </c>
      <c r="AB232" s="120">
        <v>0</v>
      </c>
      <c r="AC232" s="120">
        <v>0</v>
      </c>
      <c r="AD232" s="120">
        <v>0</v>
      </c>
      <c r="AE232" s="120">
        <v>0</v>
      </c>
      <c r="AF232" s="120">
        <v>0</v>
      </c>
      <c r="AG232" s="120">
        <v>0</v>
      </c>
      <c r="AH232" s="120">
        <v>0</v>
      </c>
      <c r="AI232" s="120">
        <v>0</v>
      </c>
      <c r="AJ232" s="120">
        <v>0</v>
      </c>
      <c r="AK232" s="120">
        <v>0</v>
      </c>
      <c r="AL232" s="120">
        <v>0</v>
      </c>
      <c r="AM232" s="120">
        <v>0</v>
      </c>
      <c r="AN232" s="120">
        <v>0</v>
      </c>
      <c r="AO232" s="120">
        <v>0</v>
      </c>
      <c r="AP232" s="120">
        <v>0</v>
      </c>
      <c r="AQ232" s="120">
        <v>0</v>
      </c>
      <c r="AR232" s="120">
        <v>0</v>
      </c>
      <c r="AS232" s="120">
        <v>0</v>
      </c>
      <c r="AT232" s="120">
        <v>0</v>
      </c>
      <c r="AU232" s="120">
        <v>0</v>
      </c>
      <c r="AV232" s="120">
        <v>0</v>
      </c>
      <c r="AW232" s="120">
        <v>0</v>
      </c>
      <c r="AX232" s="120">
        <v>0</v>
      </c>
      <c r="AY232" s="120">
        <v>0</v>
      </c>
      <c r="AZ232" s="120">
        <v>0</v>
      </c>
      <c r="BA232" s="120">
        <v>0</v>
      </c>
      <c r="BB232" s="120">
        <v>0</v>
      </c>
      <c r="BC232" s="120">
        <v>0</v>
      </c>
      <c r="BD232" s="120">
        <v>0</v>
      </c>
      <c r="BE232" s="120">
        <v>0</v>
      </c>
      <c r="BF232" s="120">
        <v>0</v>
      </c>
      <c r="BG232" s="120">
        <v>0</v>
      </c>
      <c r="BH232" s="120">
        <v>0</v>
      </c>
      <c r="BI232" s="120">
        <v>0</v>
      </c>
      <c r="BJ232" s="120">
        <v>0</v>
      </c>
      <c r="BK232" s="120">
        <v>0</v>
      </c>
      <c r="BL232" s="120">
        <v>0</v>
      </c>
      <c r="BM232" s="120">
        <v>0</v>
      </c>
      <c r="BN232" s="120">
        <v>0</v>
      </c>
      <c r="BO232" s="120">
        <v>0</v>
      </c>
      <c r="BP232" s="120">
        <v>0</v>
      </c>
      <c r="BQ232" s="120">
        <v>0</v>
      </c>
      <c r="BR232" s="120">
        <v>0</v>
      </c>
      <c r="BS232" s="120">
        <v>0</v>
      </c>
      <c r="BT232" s="120">
        <v>0</v>
      </c>
      <c r="BU232" s="120">
        <v>0</v>
      </c>
      <c r="BV232" s="120">
        <v>0</v>
      </c>
      <c r="BW232" s="120">
        <v>0</v>
      </c>
      <c r="BX232" s="120">
        <v>0</v>
      </c>
      <c r="BY232" s="120">
        <v>0</v>
      </c>
      <c r="BZ232" s="120">
        <v>0</v>
      </c>
      <c r="CA232" s="120">
        <v>0</v>
      </c>
      <c r="CB232" s="120">
        <v>0</v>
      </c>
      <c r="CC232" s="120">
        <v>0</v>
      </c>
      <c r="CD232" s="120">
        <v>0</v>
      </c>
      <c r="CE232" s="120">
        <v>0</v>
      </c>
      <c r="CF232" s="120">
        <v>0</v>
      </c>
      <c r="CG232" s="120">
        <v>0</v>
      </c>
      <c r="CH232" s="120">
        <v>0</v>
      </c>
      <c r="CI232" s="120">
        <v>0</v>
      </c>
      <c r="CJ232" s="120">
        <v>0</v>
      </c>
      <c r="CK232" s="120">
        <v>0</v>
      </c>
      <c r="CL232" s="120">
        <v>0</v>
      </c>
      <c r="CM232" s="120">
        <v>0</v>
      </c>
      <c r="CN232" s="120">
        <v>0</v>
      </c>
      <c r="CO232" s="120">
        <v>0</v>
      </c>
      <c r="CP232" s="120">
        <v>0</v>
      </c>
      <c r="CQ232" s="120">
        <v>0</v>
      </c>
      <c r="CR232" s="120">
        <v>0</v>
      </c>
      <c r="CS232" s="120"/>
      <c r="CT232" s="120">
        <v>0</v>
      </c>
      <c r="CU232" s="120">
        <v>0</v>
      </c>
      <c r="CV232" s="120">
        <v>0</v>
      </c>
      <c r="CW232" s="120">
        <v>40000</v>
      </c>
      <c r="CX232" s="120">
        <v>0</v>
      </c>
      <c r="CY232" s="120">
        <v>0</v>
      </c>
      <c r="CZ232" s="120">
        <v>0</v>
      </c>
      <c r="DA232" s="120">
        <v>0</v>
      </c>
      <c r="DB232" s="120">
        <v>0</v>
      </c>
      <c r="DC232" s="120">
        <v>0</v>
      </c>
      <c r="DD232" s="120">
        <v>0</v>
      </c>
      <c r="DE232" s="120">
        <v>0</v>
      </c>
      <c r="DF232" s="120">
        <v>0</v>
      </c>
      <c r="DG232" s="120">
        <v>0</v>
      </c>
      <c r="DH232" s="120">
        <v>0</v>
      </c>
      <c r="DI232" s="120">
        <v>0</v>
      </c>
      <c r="DJ232" s="120">
        <v>0</v>
      </c>
      <c r="DK232" s="120">
        <v>0</v>
      </c>
      <c r="DL232" s="120">
        <v>0</v>
      </c>
      <c r="DM232" s="120">
        <v>0</v>
      </c>
      <c r="DN232" s="120">
        <v>0</v>
      </c>
      <c r="DO232" s="120">
        <v>0</v>
      </c>
      <c r="DP232" s="120">
        <v>0</v>
      </c>
      <c r="DQ232" s="120">
        <v>0</v>
      </c>
      <c r="DR232" s="120">
        <v>0</v>
      </c>
      <c r="DS232" s="120">
        <v>0</v>
      </c>
      <c r="DT232" s="120">
        <v>0</v>
      </c>
      <c r="DU232" s="120">
        <v>0</v>
      </c>
      <c r="DV232" s="120">
        <v>0</v>
      </c>
      <c r="DW232" s="120">
        <v>0</v>
      </c>
      <c r="DX232" s="120">
        <v>0</v>
      </c>
      <c r="DY232" s="120">
        <v>0</v>
      </c>
      <c r="DZ232" s="120">
        <v>0</v>
      </c>
      <c r="EA232" s="120">
        <v>0</v>
      </c>
      <c r="EB232" s="120">
        <v>0</v>
      </c>
      <c r="EC232" s="120">
        <v>0</v>
      </c>
      <c r="ED232" s="120">
        <v>0</v>
      </c>
      <c r="EE232" s="120">
        <v>0</v>
      </c>
      <c r="EF232" s="120">
        <v>0</v>
      </c>
      <c r="EG232" s="120">
        <v>0</v>
      </c>
      <c r="EH232" s="120">
        <v>0</v>
      </c>
      <c r="EI232" s="120">
        <v>0</v>
      </c>
      <c r="EJ232" s="120">
        <v>0</v>
      </c>
      <c r="EK232" s="120">
        <v>0</v>
      </c>
      <c r="EL232" s="120">
        <v>0</v>
      </c>
      <c r="EM232" s="120">
        <v>0</v>
      </c>
      <c r="EN232" s="120">
        <v>0</v>
      </c>
      <c r="EO232" s="120">
        <v>0</v>
      </c>
      <c r="EP232" s="120">
        <v>0</v>
      </c>
      <c r="EQ232" s="120">
        <v>0</v>
      </c>
      <c r="ER232" s="120">
        <v>0</v>
      </c>
      <c r="ES232" s="120">
        <v>0</v>
      </c>
      <c r="ET232" s="120">
        <v>0</v>
      </c>
      <c r="EU232" s="120">
        <v>0</v>
      </c>
      <c r="EV232" s="120">
        <v>0</v>
      </c>
      <c r="EW232" s="120">
        <v>0</v>
      </c>
      <c r="EX232" s="120">
        <v>0</v>
      </c>
      <c r="EY232" s="120">
        <v>0</v>
      </c>
      <c r="EZ232" s="120">
        <v>0</v>
      </c>
      <c r="FA232" s="120">
        <v>0</v>
      </c>
      <c r="FB232" s="120">
        <v>0</v>
      </c>
      <c r="FC232" s="120">
        <v>0</v>
      </c>
      <c r="FD232" s="120">
        <v>0</v>
      </c>
      <c r="FE232" s="120">
        <v>0</v>
      </c>
      <c r="FF232" s="120">
        <v>0</v>
      </c>
      <c r="FG232" s="120">
        <v>0</v>
      </c>
      <c r="FH232" s="120">
        <v>0</v>
      </c>
    </row>
    <row r="233" spans="1:164" x14ac:dyDescent="0.85">
      <c r="D233" s="347"/>
      <c r="E233" s="348"/>
      <c r="F233" s="349"/>
      <c r="G233" s="182" t="s">
        <v>3</v>
      </c>
      <c r="H233" s="182">
        <f>SUM(H229:H232)</f>
        <v>390000</v>
      </c>
      <c r="I233" s="182">
        <f t="shared" ref="I233:K233" si="484">SUM(I229:I232)</f>
        <v>0</v>
      </c>
      <c r="J233" s="182">
        <f t="shared" si="484"/>
        <v>0</v>
      </c>
      <c r="K233" s="182">
        <f t="shared" si="484"/>
        <v>0</v>
      </c>
      <c r="L233" s="182">
        <f t="shared" ref="L233:BW233" si="485">SUM(L229:L232)</f>
        <v>0</v>
      </c>
      <c r="M233" s="182">
        <f t="shared" si="485"/>
        <v>0</v>
      </c>
      <c r="N233" s="182">
        <f t="shared" si="485"/>
        <v>0</v>
      </c>
      <c r="O233" s="182">
        <f t="shared" si="485"/>
        <v>0</v>
      </c>
      <c r="P233" s="182">
        <f t="shared" si="485"/>
        <v>0</v>
      </c>
      <c r="Q233" s="182">
        <f t="shared" si="485"/>
        <v>0</v>
      </c>
      <c r="R233" s="182">
        <f t="shared" si="485"/>
        <v>0</v>
      </c>
      <c r="S233" s="182">
        <f t="shared" si="485"/>
        <v>0</v>
      </c>
      <c r="T233" s="182">
        <f t="shared" si="485"/>
        <v>0</v>
      </c>
      <c r="U233" s="182">
        <f t="shared" si="485"/>
        <v>0</v>
      </c>
      <c r="V233" s="182">
        <f t="shared" si="485"/>
        <v>0</v>
      </c>
      <c r="W233" s="182">
        <f t="shared" si="485"/>
        <v>0</v>
      </c>
      <c r="X233" s="182">
        <f t="shared" si="485"/>
        <v>0</v>
      </c>
      <c r="Y233" s="182">
        <f t="shared" si="485"/>
        <v>0</v>
      </c>
      <c r="Z233" s="182">
        <f t="shared" si="485"/>
        <v>0</v>
      </c>
      <c r="AA233" s="182">
        <f t="shared" si="485"/>
        <v>0</v>
      </c>
      <c r="AB233" s="182">
        <f t="shared" si="485"/>
        <v>0</v>
      </c>
      <c r="AC233" s="182">
        <f t="shared" si="485"/>
        <v>0</v>
      </c>
      <c r="AD233" s="182">
        <f t="shared" si="485"/>
        <v>0</v>
      </c>
      <c r="AE233" s="182">
        <f t="shared" si="485"/>
        <v>0</v>
      </c>
      <c r="AF233" s="182">
        <f t="shared" si="485"/>
        <v>0</v>
      </c>
      <c r="AG233" s="182">
        <f t="shared" si="485"/>
        <v>0</v>
      </c>
      <c r="AH233" s="182">
        <f t="shared" si="485"/>
        <v>0</v>
      </c>
      <c r="AI233" s="182">
        <f t="shared" si="485"/>
        <v>0</v>
      </c>
      <c r="AJ233" s="182">
        <f t="shared" si="485"/>
        <v>0</v>
      </c>
      <c r="AK233" s="182">
        <f t="shared" si="485"/>
        <v>0</v>
      </c>
      <c r="AL233" s="182">
        <f t="shared" si="485"/>
        <v>0</v>
      </c>
      <c r="AM233" s="182">
        <f t="shared" si="485"/>
        <v>0</v>
      </c>
      <c r="AN233" s="182">
        <f t="shared" si="485"/>
        <v>0</v>
      </c>
      <c r="AO233" s="182">
        <f t="shared" si="485"/>
        <v>0</v>
      </c>
      <c r="AP233" s="182">
        <f t="shared" si="485"/>
        <v>0</v>
      </c>
      <c r="AQ233" s="182">
        <f t="shared" si="485"/>
        <v>0</v>
      </c>
      <c r="AR233" s="182">
        <f t="shared" si="485"/>
        <v>0</v>
      </c>
      <c r="AS233" s="182">
        <f t="shared" si="485"/>
        <v>0</v>
      </c>
      <c r="AT233" s="182">
        <f t="shared" si="485"/>
        <v>0</v>
      </c>
      <c r="AU233" s="182">
        <f t="shared" si="485"/>
        <v>0</v>
      </c>
      <c r="AV233" s="182">
        <f t="shared" si="485"/>
        <v>0</v>
      </c>
      <c r="AW233" s="182">
        <f t="shared" si="485"/>
        <v>0</v>
      </c>
      <c r="AX233" s="182">
        <f t="shared" si="485"/>
        <v>0</v>
      </c>
      <c r="AY233" s="182">
        <f t="shared" si="485"/>
        <v>0</v>
      </c>
      <c r="AZ233" s="182">
        <f t="shared" si="485"/>
        <v>0</v>
      </c>
      <c r="BA233" s="182">
        <f t="shared" si="485"/>
        <v>0</v>
      </c>
      <c r="BB233" s="182">
        <f t="shared" si="485"/>
        <v>0</v>
      </c>
      <c r="BC233" s="182">
        <f t="shared" si="485"/>
        <v>0</v>
      </c>
      <c r="BD233" s="182">
        <f t="shared" si="485"/>
        <v>0</v>
      </c>
      <c r="BE233" s="182">
        <f t="shared" si="485"/>
        <v>0</v>
      </c>
      <c r="BF233" s="182">
        <f t="shared" si="485"/>
        <v>0</v>
      </c>
      <c r="BG233" s="182">
        <f t="shared" si="485"/>
        <v>0</v>
      </c>
      <c r="BH233" s="182">
        <f t="shared" si="485"/>
        <v>0</v>
      </c>
      <c r="BI233" s="182">
        <f t="shared" si="485"/>
        <v>0</v>
      </c>
      <c r="BJ233" s="182">
        <f t="shared" si="485"/>
        <v>0</v>
      </c>
      <c r="BK233" s="182">
        <f t="shared" si="485"/>
        <v>0</v>
      </c>
      <c r="BL233" s="182">
        <f t="shared" si="485"/>
        <v>0</v>
      </c>
      <c r="BM233" s="182">
        <f t="shared" si="485"/>
        <v>0</v>
      </c>
      <c r="BN233" s="182">
        <f t="shared" si="485"/>
        <v>0</v>
      </c>
      <c r="BO233" s="182">
        <f t="shared" si="485"/>
        <v>0</v>
      </c>
      <c r="BP233" s="182">
        <f t="shared" si="485"/>
        <v>0</v>
      </c>
      <c r="BQ233" s="182">
        <f t="shared" si="485"/>
        <v>0</v>
      </c>
      <c r="BR233" s="182">
        <f t="shared" si="485"/>
        <v>0</v>
      </c>
      <c r="BS233" s="182">
        <f t="shared" si="485"/>
        <v>0</v>
      </c>
      <c r="BT233" s="182">
        <f t="shared" si="485"/>
        <v>0</v>
      </c>
      <c r="BU233" s="182">
        <f t="shared" si="485"/>
        <v>0</v>
      </c>
      <c r="BV233" s="182">
        <f t="shared" si="485"/>
        <v>0</v>
      </c>
      <c r="BW233" s="182">
        <f t="shared" si="485"/>
        <v>0</v>
      </c>
      <c r="BX233" s="182">
        <f t="shared" ref="BX233:EJ233" si="486">SUM(BX229:BX232)</f>
        <v>0</v>
      </c>
      <c r="BY233" s="182">
        <f t="shared" si="486"/>
        <v>0</v>
      </c>
      <c r="BZ233" s="182">
        <f t="shared" si="486"/>
        <v>0</v>
      </c>
      <c r="CA233" s="182">
        <f t="shared" si="486"/>
        <v>0</v>
      </c>
      <c r="CB233" s="182">
        <f t="shared" si="486"/>
        <v>0</v>
      </c>
      <c r="CC233" s="182">
        <f t="shared" si="486"/>
        <v>0</v>
      </c>
      <c r="CD233" s="182">
        <f t="shared" si="486"/>
        <v>0</v>
      </c>
      <c r="CE233" s="182">
        <f t="shared" si="486"/>
        <v>0</v>
      </c>
      <c r="CF233" s="182">
        <f t="shared" si="486"/>
        <v>0</v>
      </c>
      <c r="CG233" s="182">
        <f t="shared" si="486"/>
        <v>0</v>
      </c>
      <c r="CH233" s="182">
        <f t="shared" si="486"/>
        <v>0</v>
      </c>
      <c r="CI233" s="182">
        <f t="shared" si="486"/>
        <v>0</v>
      </c>
      <c r="CJ233" s="182">
        <f t="shared" si="486"/>
        <v>0</v>
      </c>
      <c r="CK233" s="182">
        <f t="shared" si="486"/>
        <v>0</v>
      </c>
      <c r="CL233" s="182">
        <f t="shared" si="486"/>
        <v>0</v>
      </c>
      <c r="CM233" s="182">
        <f t="shared" si="486"/>
        <v>0</v>
      </c>
      <c r="CN233" s="182">
        <f t="shared" si="486"/>
        <v>0</v>
      </c>
      <c r="CO233" s="182">
        <f t="shared" si="486"/>
        <v>0</v>
      </c>
      <c r="CP233" s="182">
        <f t="shared" si="486"/>
        <v>0</v>
      </c>
      <c r="CQ233" s="182">
        <f t="shared" si="486"/>
        <v>0</v>
      </c>
      <c r="CR233" s="182">
        <f t="shared" si="486"/>
        <v>0</v>
      </c>
      <c r="CS233" s="182"/>
      <c r="CT233" s="182">
        <f t="shared" si="486"/>
        <v>0</v>
      </c>
      <c r="CU233" s="182">
        <f t="shared" si="486"/>
        <v>0</v>
      </c>
      <c r="CV233" s="182">
        <f t="shared" si="486"/>
        <v>0</v>
      </c>
      <c r="CW233" s="182">
        <f t="shared" si="486"/>
        <v>390000</v>
      </c>
      <c r="CX233" s="182">
        <f t="shared" si="486"/>
        <v>0</v>
      </c>
      <c r="CY233" s="182">
        <f t="shared" si="486"/>
        <v>0</v>
      </c>
      <c r="CZ233" s="182">
        <f t="shared" si="486"/>
        <v>0</v>
      </c>
      <c r="DA233" s="182">
        <f t="shared" si="486"/>
        <v>0</v>
      </c>
      <c r="DB233" s="182">
        <f t="shared" si="486"/>
        <v>0</v>
      </c>
      <c r="DC233" s="182">
        <f t="shared" si="486"/>
        <v>0</v>
      </c>
      <c r="DD233" s="182">
        <f t="shared" si="486"/>
        <v>0</v>
      </c>
      <c r="DE233" s="182">
        <f t="shared" si="486"/>
        <v>0</v>
      </c>
      <c r="DF233" s="182">
        <f t="shared" si="486"/>
        <v>0</v>
      </c>
      <c r="DG233" s="182">
        <f t="shared" si="486"/>
        <v>0</v>
      </c>
      <c r="DH233" s="182">
        <f t="shared" si="486"/>
        <v>0</v>
      </c>
      <c r="DI233" s="182">
        <f t="shared" si="486"/>
        <v>0</v>
      </c>
      <c r="DJ233" s="182">
        <f t="shared" si="486"/>
        <v>0</v>
      </c>
      <c r="DK233" s="182">
        <f t="shared" si="486"/>
        <v>0</v>
      </c>
      <c r="DL233" s="182">
        <f t="shared" si="486"/>
        <v>0</v>
      </c>
      <c r="DM233" s="182">
        <f t="shared" si="486"/>
        <v>0</v>
      </c>
      <c r="DN233" s="182">
        <f t="shared" si="486"/>
        <v>0</v>
      </c>
      <c r="DO233" s="182">
        <f t="shared" si="486"/>
        <v>0</v>
      </c>
      <c r="DP233" s="182">
        <f t="shared" si="486"/>
        <v>0</v>
      </c>
      <c r="DQ233" s="182">
        <f t="shared" si="486"/>
        <v>0</v>
      </c>
      <c r="DR233" s="182">
        <f t="shared" si="486"/>
        <v>0</v>
      </c>
      <c r="DS233" s="182">
        <f t="shared" si="486"/>
        <v>0</v>
      </c>
      <c r="DT233" s="182">
        <f t="shared" si="486"/>
        <v>0</v>
      </c>
      <c r="DU233" s="182">
        <f t="shared" si="486"/>
        <v>0</v>
      </c>
      <c r="DV233" s="182">
        <f t="shared" si="486"/>
        <v>0</v>
      </c>
      <c r="DW233" s="182">
        <f t="shared" si="486"/>
        <v>0</v>
      </c>
      <c r="DX233" s="182">
        <f t="shared" si="486"/>
        <v>0</v>
      </c>
      <c r="DY233" s="182">
        <f t="shared" si="486"/>
        <v>0</v>
      </c>
      <c r="DZ233" s="182">
        <f t="shared" si="486"/>
        <v>0</v>
      </c>
      <c r="EA233" s="182">
        <f t="shared" si="486"/>
        <v>0</v>
      </c>
      <c r="EB233" s="182">
        <f t="shared" si="486"/>
        <v>0</v>
      </c>
      <c r="EC233" s="182">
        <f t="shared" si="486"/>
        <v>0</v>
      </c>
      <c r="ED233" s="182">
        <f t="shared" si="486"/>
        <v>0</v>
      </c>
      <c r="EE233" s="182">
        <f t="shared" si="486"/>
        <v>0</v>
      </c>
      <c r="EF233" s="182">
        <f t="shared" si="486"/>
        <v>0</v>
      </c>
      <c r="EG233" s="182">
        <f t="shared" si="486"/>
        <v>0</v>
      </c>
      <c r="EH233" s="182">
        <f t="shared" si="486"/>
        <v>0</v>
      </c>
      <c r="EI233" s="182">
        <f t="shared" si="486"/>
        <v>0</v>
      </c>
      <c r="EJ233" s="182">
        <f t="shared" si="486"/>
        <v>0</v>
      </c>
      <c r="EK233" s="182">
        <f t="shared" ref="EK233:FH233" si="487">SUM(EK229:EK232)</f>
        <v>0</v>
      </c>
      <c r="EL233" s="182">
        <f t="shared" si="487"/>
        <v>0</v>
      </c>
      <c r="EM233" s="182">
        <f t="shared" si="487"/>
        <v>0</v>
      </c>
      <c r="EN233" s="182">
        <f t="shared" si="487"/>
        <v>0</v>
      </c>
      <c r="EO233" s="182">
        <f t="shared" si="487"/>
        <v>0</v>
      </c>
      <c r="EP233" s="182">
        <f t="shared" si="487"/>
        <v>0</v>
      </c>
      <c r="EQ233" s="182">
        <f t="shared" si="487"/>
        <v>0</v>
      </c>
      <c r="ER233" s="182">
        <f t="shared" si="487"/>
        <v>0</v>
      </c>
      <c r="ES233" s="182">
        <f t="shared" si="487"/>
        <v>0</v>
      </c>
      <c r="ET233" s="182">
        <f t="shared" si="487"/>
        <v>0</v>
      </c>
      <c r="EU233" s="182">
        <f t="shared" si="487"/>
        <v>0</v>
      </c>
      <c r="EV233" s="182">
        <f t="shared" si="487"/>
        <v>0</v>
      </c>
      <c r="EW233" s="182">
        <f t="shared" si="487"/>
        <v>0</v>
      </c>
      <c r="EX233" s="182">
        <f t="shared" si="487"/>
        <v>0</v>
      </c>
      <c r="EY233" s="182">
        <f t="shared" si="487"/>
        <v>0</v>
      </c>
      <c r="EZ233" s="182">
        <f t="shared" si="487"/>
        <v>0</v>
      </c>
      <c r="FA233" s="182">
        <f t="shared" si="487"/>
        <v>0</v>
      </c>
      <c r="FB233" s="182">
        <f t="shared" si="487"/>
        <v>0</v>
      </c>
      <c r="FC233" s="182">
        <f t="shared" si="487"/>
        <v>0</v>
      </c>
      <c r="FD233" s="182">
        <f t="shared" si="487"/>
        <v>0</v>
      </c>
      <c r="FE233" s="182">
        <f t="shared" si="487"/>
        <v>0</v>
      </c>
      <c r="FF233" s="182">
        <f t="shared" si="487"/>
        <v>0</v>
      </c>
      <c r="FG233" s="182">
        <f t="shared" si="487"/>
        <v>0</v>
      </c>
      <c r="FH233" s="182">
        <f t="shared" si="487"/>
        <v>0</v>
      </c>
    </row>
    <row r="235" spans="1:164" s="128" customFormat="1" ht="59.25" x14ac:dyDescent="1.3">
      <c r="A235" s="64" t="s">
        <v>319</v>
      </c>
      <c r="B235" s="64"/>
      <c r="C235" s="146"/>
      <c r="D235" s="124"/>
      <c r="E235" s="124"/>
      <c r="F235" s="124"/>
      <c r="G235" s="124"/>
      <c r="H235" s="125"/>
      <c r="I235" s="126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27"/>
      <c r="AC235" s="127"/>
      <c r="AD235" s="127"/>
      <c r="AE235" s="127"/>
      <c r="AF235" s="127"/>
      <c r="AG235" s="127"/>
      <c r="AH235" s="127"/>
      <c r="AI235" s="127"/>
      <c r="AJ235" s="127"/>
      <c r="AK235" s="127"/>
      <c r="AL235" s="127"/>
      <c r="AM235" s="127"/>
      <c r="AN235" s="127"/>
      <c r="AO235" s="127"/>
      <c r="AP235" s="127"/>
      <c r="AQ235" s="127"/>
      <c r="AR235" s="127"/>
      <c r="AS235" s="127"/>
      <c r="AT235" s="127"/>
      <c r="AU235" s="127"/>
      <c r="AV235" s="127"/>
      <c r="AW235" s="127"/>
      <c r="AX235" s="127"/>
      <c r="AY235" s="127"/>
      <c r="AZ235" s="127"/>
      <c r="BA235" s="127"/>
      <c r="BB235" s="127"/>
      <c r="BC235" s="127"/>
      <c r="BD235" s="127"/>
      <c r="BE235" s="127"/>
      <c r="BF235" s="127"/>
      <c r="BG235" s="127"/>
      <c r="BH235" s="127"/>
      <c r="BI235" s="127"/>
      <c r="BJ235" s="127"/>
      <c r="BK235" s="127"/>
      <c r="BL235" s="127"/>
      <c r="BM235" s="127"/>
      <c r="BN235" s="127"/>
      <c r="BO235" s="127"/>
      <c r="BP235" s="127"/>
      <c r="BQ235" s="127"/>
      <c r="BR235" s="127"/>
      <c r="BS235" s="127"/>
      <c r="BT235" s="127"/>
      <c r="BU235" s="127"/>
      <c r="BV235" s="127"/>
      <c r="BW235" s="127"/>
      <c r="BX235" s="127"/>
      <c r="BY235" s="127"/>
      <c r="BZ235" s="127"/>
      <c r="CA235" s="127"/>
      <c r="CB235" s="127"/>
      <c r="CC235" s="127"/>
      <c r="CD235" s="127"/>
      <c r="CE235" s="127"/>
      <c r="CF235" s="127"/>
      <c r="CG235" s="127"/>
      <c r="CH235" s="127"/>
      <c r="CI235" s="127"/>
      <c r="CJ235" s="127"/>
      <c r="CK235" s="127"/>
      <c r="CL235" s="127"/>
      <c r="CM235" s="127"/>
      <c r="CN235" s="127"/>
      <c r="CO235" s="127"/>
      <c r="CP235" s="127"/>
      <c r="CQ235" s="127"/>
      <c r="CR235" s="127"/>
      <c r="CS235" s="127"/>
      <c r="CT235" s="127"/>
      <c r="CU235" s="127"/>
      <c r="CV235" s="127"/>
      <c r="CW235" s="127"/>
      <c r="CX235" s="127"/>
      <c r="CY235" s="127"/>
      <c r="CZ235" s="127"/>
      <c r="DA235" s="127"/>
      <c r="DB235" s="127"/>
      <c r="DC235" s="127"/>
      <c r="DD235" s="127"/>
      <c r="DE235" s="127"/>
      <c r="DF235" s="127"/>
      <c r="DG235" s="127"/>
    </row>
    <row r="236" spans="1:164" s="6" customFormat="1" x14ac:dyDescent="0.85">
      <c r="A236" s="290" t="s">
        <v>0</v>
      </c>
      <c r="B236" s="290" t="s">
        <v>174</v>
      </c>
      <c r="C236" s="290" t="s">
        <v>1</v>
      </c>
      <c r="D236" s="297" t="s">
        <v>2</v>
      </c>
      <c r="E236" s="298"/>
      <c r="F236" s="298"/>
      <c r="G236" s="299"/>
      <c r="H236" s="295" t="s">
        <v>3</v>
      </c>
      <c r="I236" s="297" t="s">
        <v>4</v>
      </c>
      <c r="J236" s="298"/>
      <c r="K236" s="298"/>
      <c r="L236" s="298"/>
      <c r="M236" s="298"/>
      <c r="N236" s="298"/>
      <c r="O236" s="298"/>
      <c r="P236" s="298"/>
      <c r="Q236" s="298"/>
      <c r="R236" s="299"/>
      <c r="S236" s="300" t="s">
        <v>5</v>
      </c>
      <c r="T236" s="301"/>
      <c r="U236" s="301"/>
      <c r="V236" s="301"/>
      <c r="W236" s="301"/>
      <c r="X236" s="301"/>
      <c r="Y236" s="301"/>
      <c r="Z236" s="301"/>
      <c r="AA236" s="301"/>
      <c r="AB236" s="302"/>
      <c r="AC236" s="303" t="s">
        <v>6</v>
      </c>
      <c r="AD236" s="304"/>
      <c r="AE236" s="304"/>
      <c r="AF236" s="304"/>
      <c r="AG236" s="304"/>
      <c r="AH236" s="304"/>
      <c r="AI236" s="304"/>
      <c r="AJ236" s="304"/>
      <c r="AK236" s="305"/>
      <c r="AL236" s="300" t="s">
        <v>7</v>
      </c>
      <c r="AM236" s="301"/>
      <c r="AN236" s="301"/>
      <c r="AO236" s="301"/>
      <c r="AP236" s="301"/>
      <c r="AQ236" s="301"/>
      <c r="AR236" s="301"/>
      <c r="AS236" s="301"/>
      <c r="AT236" s="301"/>
      <c r="AU236" s="301"/>
      <c r="AV236" s="301"/>
      <c r="AW236" s="301"/>
      <c r="AX236" s="302"/>
      <c r="AY236" s="300" t="s">
        <v>8</v>
      </c>
      <c r="AZ236" s="301"/>
      <c r="BA236" s="301"/>
      <c r="BB236" s="301"/>
      <c r="BC236" s="301"/>
      <c r="BD236" s="301"/>
      <c r="BE236" s="301"/>
      <c r="BF236" s="301"/>
      <c r="BG236" s="302"/>
      <c r="BH236" s="300" t="s">
        <v>9</v>
      </c>
      <c r="BI236" s="301"/>
      <c r="BJ236" s="301"/>
      <c r="BK236" s="301"/>
      <c r="BL236" s="301"/>
      <c r="BM236" s="301"/>
      <c r="BN236" s="301"/>
      <c r="BO236" s="301"/>
      <c r="BP236" s="301"/>
      <c r="BQ236" s="302"/>
      <c r="BR236" s="303" t="s">
        <v>10</v>
      </c>
      <c r="BS236" s="304"/>
      <c r="BT236" s="304"/>
      <c r="BU236" s="304"/>
      <c r="BV236" s="304"/>
      <c r="BW236" s="304"/>
      <c r="BX236" s="304"/>
      <c r="BY236" s="304"/>
      <c r="BZ236" s="305"/>
      <c r="CA236" s="300" t="s">
        <v>11</v>
      </c>
      <c r="CB236" s="301"/>
      <c r="CC236" s="301"/>
      <c r="CD236" s="301"/>
      <c r="CE236" s="301"/>
      <c r="CF236" s="301"/>
      <c r="CG236" s="301"/>
      <c r="CH236" s="301"/>
      <c r="CI236" s="301"/>
      <c r="CJ236" s="302"/>
      <c r="CK236" s="300" t="s">
        <v>12</v>
      </c>
      <c r="CL236" s="301"/>
      <c r="CM236" s="301"/>
      <c r="CN236" s="301"/>
      <c r="CO236" s="301"/>
      <c r="CP236" s="302"/>
      <c r="CQ236" s="306" t="s">
        <v>13</v>
      </c>
      <c r="CR236" s="306" t="s">
        <v>14</v>
      </c>
      <c r="CS236" s="306" t="s">
        <v>330</v>
      </c>
      <c r="CT236" s="312" t="s">
        <v>15</v>
      </c>
      <c r="CU236" s="313"/>
      <c r="CV236" s="313"/>
      <c r="CW236" s="313"/>
      <c r="CX236" s="313"/>
      <c r="CY236" s="313"/>
      <c r="CZ236" s="313"/>
      <c r="DA236" s="314"/>
      <c r="DB236" s="3" t="s">
        <v>16</v>
      </c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5"/>
    </row>
    <row r="237" spans="1:164" s="14" customFormat="1" ht="117" x14ac:dyDescent="0.55000000000000004">
      <c r="A237" s="291"/>
      <c r="B237" s="291"/>
      <c r="C237" s="291"/>
      <c r="D237" s="7" t="s">
        <v>17</v>
      </c>
      <c r="E237" s="7" t="s">
        <v>18</v>
      </c>
      <c r="F237" s="7" t="s">
        <v>19</v>
      </c>
      <c r="G237" s="7" t="s">
        <v>20</v>
      </c>
      <c r="H237" s="296"/>
      <c r="I237" s="8" t="s">
        <v>21</v>
      </c>
      <c r="J237" s="9" t="s">
        <v>22</v>
      </c>
      <c r="K237" s="9" t="s">
        <v>23</v>
      </c>
      <c r="L237" s="9" t="s">
        <v>24</v>
      </c>
      <c r="M237" s="9" t="s">
        <v>25</v>
      </c>
      <c r="N237" s="9" t="s">
        <v>26</v>
      </c>
      <c r="O237" s="9" t="s">
        <v>27</v>
      </c>
      <c r="P237" s="9" t="s">
        <v>28</v>
      </c>
      <c r="Q237" s="9" t="s">
        <v>29</v>
      </c>
      <c r="R237" s="9" t="s">
        <v>30</v>
      </c>
      <c r="S237" s="8" t="s">
        <v>31</v>
      </c>
      <c r="T237" s="9" t="s">
        <v>32</v>
      </c>
      <c r="U237" s="9" t="s">
        <v>33</v>
      </c>
      <c r="V237" s="9" t="s">
        <v>34</v>
      </c>
      <c r="W237" s="9" t="s">
        <v>35</v>
      </c>
      <c r="X237" s="9" t="s">
        <v>36</v>
      </c>
      <c r="Y237" s="9" t="s">
        <v>37</v>
      </c>
      <c r="Z237" s="9" t="s">
        <v>38</v>
      </c>
      <c r="AA237" s="9" t="s">
        <v>39</v>
      </c>
      <c r="AB237" s="9" t="s">
        <v>40</v>
      </c>
      <c r="AC237" s="8" t="s">
        <v>41</v>
      </c>
      <c r="AD237" s="9" t="s">
        <v>42</v>
      </c>
      <c r="AE237" s="10" t="s">
        <v>43</v>
      </c>
      <c r="AF237" s="9" t="s">
        <v>44</v>
      </c>
      <c r="AG237" s="9" t="s">
        <v>45</v>
      </c>
      <c r="AH237" s="9" t="s">
        <v>46</v>
      </c>
      <c r="AI237" s="9" t="s">
        <v>47</v>
      </c>
      <c r="AJ237" s="9" t="s">
        <v>48</v>
      </c>
      <c r="AK237" s="9" t="s">
        <v>49</v>
      </c>
      <c r="AL237" s="8" t="s">
        <v>50</v>
      </c>
      <c r="AM237" s="9" t="s">
        <v>51</v>
      </c>
      <c r="AN237" s="9" t="s">
        <v>52</v>
      </c>
      <c r="AO237" s="9" t="s">
        <v>53</v>
      </c>
      <c r="AP237" s="9" t="s">
        <v>54</v>
      </c>
      <c r="AQ237" s="9" t="s">
        <v>55</v>
      </c>
      <c r="AR237" s="9" t="s">
        <v>56</v>
      </c>
      <c r="AS237" s="9" t="s">
        <v>57</v>
      </c>
      <c r="AT237" s="9" t="s">
        <v>58</v>
      </c>
      <c r="AU237" s="9" t="s">
        <v>59</v>
      </c>
      <c r="AV237" s="9" t="s">
        <v>60</v>
      </c>
      <c r="AW237" s="9" t="s">
        <v>61</v>
      </c>
      <c r="AX237" s="9" t="s">
        <v>62</v>
      </c>
      <c r="AY237" s="8" t="s">
        <v>63</v>
      </c>
      <c r="AZ237" s="9" t="s">
        <v>64</v>
      </c>
      <c r="BA237" s="9" t="s">
        <v>65</v>
      </c>
      <c r="BB237" s="9" t="s">
        <v>66</v>
      </c>
      <c r="BC237" s="9" t="s">
        <v>67</v>
      </c>
      <c r="BD237" s="9" t="s">
        <v>68</v>
      </c>
      <c r="BE237" s="9" t="s">
        <v>69</v>
      </c>
      <c r="BF237" s="9" t="s">
        <v>70</v>
      </c>
      <c r="BG237" s="9" t="s">
        <v>71</v>
      </c>
      <c r="BH237" s="8" t="s">
        <v>72</v>
      </c>
      <c r="BI237" s="9" t="s">
        <v>73</v>
      </c>
      <c r="BJ237" s="9" t="s">
        <v>74</v>
      </c>
      <c r="BK237" s="9" t="s">
        <v>75</v>
      </c>
      <c r="BL237" s="9" t="s">
        <v>76</v>
      </c>
      <c r="BM237" s="9" t="s">
        <v>77</v>
      </c>
      <c r="BN237" s="9" t="s">
        <v>78</v>
      </c>
      <c r="BO237" s="9" t="s">
        <v>79</v>
      </c>
      <c r="BP237" s="9" t="s">
        <v>80</v>
      </c>
      <c r="BQ237" s="9" t="s">
        <v>81</v>
      </c>
      <c r="BR237" s="8" t="s">
        <v>82</v>
      </c>
      <c r="BS237" s="9" t="s">
        <v>83</v>
      </c>
      <c r="BT237" s="9" t="s">
        <v>84</v>
      </c>
      <c r="BU237" s="9" t="s">
        <v>85</v>
      </c>
      <c r="BV237" s="9" t="s">
        <v>86</v>
      </c>
      <c r="BW237" s="9" t="s">
        <v>87</v>
      </c>
      <c r="BX237" s="9" t="s">
        <v>88</v>
      </c>
      <c r="BY237" s="10" t="s">
        <v>89</v>
      </c>
      <c r="BZ237" s="9" t="s">
        <v>90</v>
      </c>
      <c r="CA237" s="8" t="s">
        <v>91</v>
      </c>
      <c r="CB237" s="9" t="s">
        <v>92</v>
      </c>
      <c r="CC237" s="9" t="s">
        <v>93</v>
      </c>
      <c r="CD237" s="9" t="s">
        <v>94</v>
      </c>
      <c r="CE237" s="9" t="s">
        <v>95</v>
      </c>
      <c r="CF237" s="9" t="s">
        <v>96</v>
      </c>
      <c r="CG237" s="9" t="s">
        <v>97</v>
      </c>
      <c r="CH237" s="9" t="s">
        <v>98</v>
      </c>
      <c r="CI237" s="9" t="s">
        <v>99</v>
      </c>
      <c r="CJ237" s="9" t="s">
        <v>100</v>
      </c>
      <c r="CK237" s="8" t="s">
        <v>101</v>
      </c>
      <c r="CL237" s="9" t="s">
        <v>102</v>
      </c>
      <c r="CM237" s="9" t="s">
        <v>103</v>
      </c>
      <c r="CN237" s="9" t="s">
        <v>104</v>
      </c>
      <c r="CO237" s="9" t="s">
        <v>105</v>
      </c>
      <c r="CP237" s="9" t="s">
        <v>106</v>
      </c>
      <c r="CQ237" s="307"/>
      <c r="CR237" s="307"/>
      <c r="CS237" s="307"/>
      <c r="CT237" s="70" t="s">
        <v>107</v>
      </c>
      <c r="CU237" s="70" t="s">
        <v>108</v>
      </c>
      <c r="CV237" s="70" t="s">
        <v>109</v>
      </c>
      <c r="CW237" s="70" t="s">
        <v>110</v>
      </c>
      <c r="CX237" s="70" t="s">
        <v>111</v>
      </c>
      <c r="CY237" s="70" t="s">
        <v>112</v>
      </c>
      <c r="CZ237" s="70" t="s">
        <v>113</v>
      </c>
      <c r="DA237" s="70" t="s">
        <v>114</v>
      </c>
      <c r="DB237" s="12" t="s">
        <v>115</v>
      </c>
      <c r="DC237" s="12" t="s">
        <v>116</v>
      </c>
      <c r="DD237" s="12" t="s">
        <v>117</v>
      </c>
      <c r="DE237" s="12" t="s">
        <v>118</v>
      </c>
      <c r="DF237" s="12" t="s">
        <v>119</v>
      </c>
      <c r="DG237" s="12" t="s">
        <v>120</v>
      </c>
      <c r="DH237" s="12" t="s">
        <v>121</v>
      </c>
      <c r="DI237" s="11" t="s">
        <v>122</v>
      </c>
      <c r="DJ237" s="11" t="s">
        <v>123</v>
      </c>
      <c r="DK237" s="11" t="s">
        <v>124</v>
      </c>
      <c r="DL237" s="11" t="s">
        <v>125</v>
      </c>
      <c r="DM237" s="11" t="s">
        <v>126</v>
      </c>
      <c r="DN237" s="11" t="s">
        <v>127</v>
      </c>
      <c r="DO237" s="11" t="s">
        <v>128</v>
      </c>
      <c r="DP237" s="13" t="s">
        <v>129</v>
      </c>
      <c r="DQ237" s="13" t="s">
        <v>130</v>
      </c>
      <c r="DR237" s="13" t="s">
        <v>131</v>
      </c>
      <c r="DS237" s="13" t="s">
        <v>132</v>
      </c>
      <c r="DT237" s="13" t="s">
        <v>133</v>
      </c>
      <c r="DU237" s="13" t="s">
        <v>134</v>
      </c>
      <c r="DV237" s="13" t="s">
        <v>135</v>
      </c>
      <c r="DW237" s="13" t="s">
        <v>136</v>
      </c>
      <c r="DX237" s="13" t="s">
        <v>137</v>
      </c>
      <c r="DY237" s="13" t="s">
        <v>138</v>
      </c>
      <c r="DZ237" s="13" t="s">
        <v>139</v>
      </c>
      <c r="EA237" s="13" t="s">
        <v>140</v>
      </c>
      <c r="EB237" s="13" t="s">
        <v>141</v>
      </c>
      <c r="EC237" s="13" t="s">
        <v>142</v>
      </c>
      <c r="ED237" s="13" t="s">
        <v>143</v>
      </c>
      <c r="EE237" s="13" t="s">
        <v>144</v>
      </c>
      <c r="EF237" s="13" t="s">
        <v>145</v>
      </c>
      <c r="EG237" s="13" t="s">
        <v>146</v>
      </c>
      <c r="EH237" s="13" t="s">
        <v>147</v>
      </c>
      <c r="EI237" s="13" t="s">
        <v>148</v>
      </c>
      <c r="EJ237" s="13" t="s">
        <v>149</v>
      </c>
      <c r="EK237" s="13" t="s">
        <v>150</v>
      </c>
      <c r="EL237" s="13" t="s">
        <v>151</v>
      </c>
      <c r="EM237" s="13" t="s">
        <v>152</v>
      </c>
      <c r="EN237" s="13" t="s">
        <v>153</v>
      </c>
      <c r="EO237" s="13" t="s">
        <v>154</v>
      </c>
      <c r="EP237" s="13" t="s">
        <v>155</v>
      </c>
      <c r="EQ237" s="13" t="s">
        <v>156</v>
      </c>
      <c r="ER237" s="13" t="s">
        <v>157</v>
      </c>
      <c r="ES237" s="13" t="s">
        <v>158</v>
      </c>
      <c r="ET237" s="13" t="s">
        <v>159</v>
      </c>
      <c r="EU237" s="13" t="s">
        <v>160</v>
      </c>
      <c r="EV237" s="13" t="s">
        <v>161</v>
      </c>
      <c r="EW237" s="13" t="s">
        <v>162</v>
      </c>
      <c r="EX237" s="13" t="s">
        <v>163</v>
      </c>
      <c r="EY237" s="13" t="s">
        <v>164</v>
      </c>
      <c r="EZ237" s="13" t="s">
        <v>165</v>
      </c>
      <c r="FA237" s="13" t="s">
        <v>166</v>
      </c>
      <c r="FB237" s="13" t="s">
        <v>167</v>
      </c>
      <c r="FC237" s="13" t="s">
        <v>168</v>
      </c>
      <c r="FD237" s="13" t="s">
        <v>169</v>
      </c>
      <c r="FE237" s="13" t="s">
        <v>170</v>
      </c>
      <c r="FF237" s="13" t="s">
        <v>171</v>
      </c>
      <c r="FG237" s="13" t="s">
        <v>172</v>
      </c>
      <c r="FH237" s="13" t="s">
        <v>173</v>
      </c>
    </row>
    <row r="238" spans="1:164" s="17" customFormat="1" x14ac:dyDescent="0.85">
      <c r="A238" s="15"/>
      <c r="B238" s="15"/>
      <c r="C238" s="100"/>
      <c r="D238" s="100"/>
      <c r="E238" s="100"/>
      <c r="F238" s="100"/>
      <c r="G238" s="100"/>
      <c r="H238" s="16">
        <f>SUM(H239:H250)</f>
        <v>333000</v>
      </c>
      <c r="I238" s="16">
        <f>SUM(I239+I243+I247)</f>
        <v>0</v>
      </c>
      <c r="J238" s="16">
        <f t="shared" ref="J238:BU238" si="488">SUM(J239+J243+J247)</f>
        <v>0</v>
      </c>
      <c r="K238" s="16">
        <f t="shared" si="488"/>
        <v>0</v>
      </c>
      <c r="L238" s="16">
        <f t="shared" si="488"/>
        <v>0</v>
      </c>
      <c r="M238" s="16">
        <f t="shared" si="488"/>
        <v>0</v>
      </c>
      <c r="N238" s="16">
        <f t="shared" si="488"/>
        <v>0</v>
      </c>
      <c r="O238" s="16">
        <f t="shared" si="488"/>
        <v>0</v>
      </c>
      <c r="P238" s="16">
        <f t="shared" si="488"/>
        <v>0</v>
      </c>
      <c r="Q238" s="16">
        <f t="shared" si="488"/>
        <v>0</v>
      </c>
      <c r="R238" s="16">
        <f t="shared" si="488"/>
        <v>0</v>
      </c>
      <c r="S238" s="16">
        <f t="shared" si="488"/>
        <v>0</v>
      </c>
      <c r="T238" s="16">
        <f t="shared" si="488"/>
        <v>0</v>
      </c>
      <c r="U238" s="16">
        <f t="shared" si="488"/>
        <v>0</v>
      </c>
      <c r="V238" s="16">
        <f t="shared" si="488"/>
        <v>0</v>
      </c>
      <c r="W238" s="16">
        <f t="shared" si="488"/>
        <v>0</v>
      </c>
      <c r="X238" s="16">
        <f t="shared" si="488"/>
        <v>0</v>
      </c>
      <c r="Y238" s="16">
        <f t="shared" si="488"/>
        <v>0</v>
      </c>
      <c r="Z238" s="16">
        <f t="shared" si="488"/>
        <v>0</v>
      </c>
      <c r="AA238" s="16">
        <f t="shared" si="488"/>
        <v>0</v>
      </c>
      <c r="AB238" s="16">
        <f t="shared" si="488"/>
        <v>0</v>
      </c>
      <c r="AC238" s="16">
        <f t="shared" si="488"/>
        <v>0</v>
      </c>
      <c r="AD238" s="16">
        <f t="shared" si="488"/>
        <v>0</v>
      </c>
      <c r="AE238" s="16">
        <f t="shared" si="488"/>
        <v>0</v>
      </c>
      <c r="AF238" s="16">
        <f t="shared" si="488"/>
        <v>0</v>
      </c>
      <c r="AG238" s="16">
        <f t="shared" si="488"/>
        <v>0</v>
      </c>
      <c r="AH238" s="16">
        <f t="shared" si="488"/>
        <v>0</v>
      </c>
      <c r="AI238" s="16">
        <f t="shared" si="488"/>
        <v>0</v>
      </c>
      <c r="AJ238" s="16">
        <f t="shared" si="488"/>
        <v>0</v>
      </c>
      <c r="AK238" s="16">
        <f t="shared" si="488"/>
        <v>0</v>
      </c>
      <c r="AL238" s="16">
        <f t="shared" si="488"/>
        <v>0</v>
      </c>
      <c r="AM238" s="16">
        <f t="shared" si="488"/>
        <v>0</v>
      </c>
      <c r="AN238" s="16">
        <f t="shared" si="488"/>
        <v>0</v>
      </c>
      <c r="AO238" s="16">
        <f t="shared" si="488"/>
        <v>0</v>
      </c>
      <c r="AP238" s="16">
        <f t="shared" si="488"/>
        <v>0</v>
      </c>
      <c r="AQ238" s="16">
        <f t="shared" si="488"/>
        <v>0</v>
      </c>
      <c r="AR238" s="16">
        <f t="shared" si="488"/>
        <v>0</v>
      </c>
      <c r="AS238" s="16">
        <f t="shared" si="488"/>
        <v>0</v>
      </c>
      <c r="AT238" s="16">
        <f t="shared" si="488"/>
        <v>0</v>
      </c>
      <c r="AU238" s="16">
        <f t="shared" si="488"/>
        <v>0</v>
      </c>
      <c r="AV238" s="16">
        <f t="shared" si="488"/>
        <v>0</v>
      </c>
      <c r="AW238" s="16">
        <f t="shared" si="488"/>
        <v>0</v>
      </c>
      <c r="AX238" s="16">
        <f t="shared" si="488"/>
        <v>0</v>
      </c>
      <c r="AY238" s="16">
        <f t="shared" si="488"/>
        <v>0</v>
      </c>
      <c r="AZ238" s="16">
        <f t="shared" si="488"/>
        <v>0</v>
      </c>
      <c r="BA238" s="16">
        <f t="shared" si="488"/>
        <v>0</v>
      </c>
      <c r="BB238" s="16">
        <f t="shared" si="488"/>
        <v>0</v>
      </c>
      <c r="BC238" s="16">
        <f t="shared" si="488"/>
        <v>0</v>
      </c>
      <c r="BD238" s="16">
        <f t="shared" si="488"/>
        <v>0</v>
      </c>
      <c r="BE238" s="16">
        <f t="shared" si="488"/>
        <v>0</v>
      </c>
      <c r="BF238" s="16">
        <f t="shared" si="488"/>
        <v>0</v>
      </c>
      <c r="BG238" s="16">
        <f t="shared" si="488"/>
        <v>0</v>
      </c>
      <c r="BH238" s="16">
        <f t="shared" si="488"/>
        <v>0</v>
      </c>
      <c r="BI238" s="16">
        <f t="shared" si="488"/>
        <v>0</v>
      </c>
      <c r="BJ238" s="16">
        <f t="shared" si="488"/>
        <v>0</v>
      </c>
      <c r="BK238" s="16">
        <f t="shared" si="488"/>
        <v>0</v>
      </c>
      <c r="BL238" s="16">
        <f t="shared" si="488"/>
        <v>0</v>
      </c>
      <c r="BM238" s="16">
        <f t="shared" si="488"/>
        <v>0</v>
      </c>
      <c r="BN238" s="16">
        <f t="shared" si="488"/>
        <v>0</v>
      </c>
      <c r="BO238" s="16">
        <f t="shared" si="488"/>
        <v>0</v>
      </c>
      <c r="BP238" s="16">
        <f t="shared" si="488"/>
        <v>0</v>
      </c>
      <c r="BQ238" s="16">
        <f t="shared" si="488"/>
        <v>0</v>
      </c>
      <c r="BR238" s="16">
        <f t="shared" si="488"/>
        <v>0</v>
      </c>
      <c r="BS238" s="16">
        <f t="shared" si="488"/>
        <v>0</v>
      </c>
      <c r="BT238" s="16">
        <f t="shared" si="488"/>
        <v>0</v>
      </c>
      <c r="BU238" s="16">
        <f t="shared" si="488"/>
        <v>0</v>
      </c>
      <c r="BV238" s="16">
        <f t="shared" ref="BV238:EH238" si="489">SUM(BV239+BV243+BV247)</f>
        <v>0</v>
      </c>
      <c r="BW238" s="16">
        <f t="shared" si="489"/>
        <v>0</v>
      </c>
      <c r="BX238" s="16">
        <f t="shared" si="489"/>
        <v>0</v>
      </c>
      <c r="BY238" s="16">
        <f t="shared" si="489"/>
        <v>0</v>
      </c>
      <c r="BZ238" s="16">
        <f t="shared" si="489"/>
        <v>0</v>
      </c>
      <c r="CA238" s="16">
        <f t="shared" si="489"/>
        <v>0</v>
      </c>
      <c r="CB238" s="16">
        <f t="shared" si="489"/>
        <v>0</v>
      </c>
      <c r="CC238" s="16">
        <f t="shared" si="489"/>
        <v>0</v>
      </c>
      <c r="CD238" s="16">
        <f t="shared" si="489"/>
        <v>0</v>
      </c>
      <c r="CE238" s="16">
        <f t="shared" si="489"/>
        <v>0</v>
      </c>
      <c r="CF238" s="16">
        <f t="shared" si="489"/>
        <v>0</v>
      </c>
      <c r="CG238" s="16">
        <f t="shared" si="489"/>
        <v>0</v>
      </c>
      <c r="CH238" s="16">
        <f t="shared" si="489"/>
        <v>0</v>
      </c>
      <c r="CI238" s="16">
        <f t="shared" si="489"/>
        <v>0</v>
      </c>
      <c r="CJ238" s="16">
        <f t="shared" si="489"/>
        <v>0</v>
      </c>
      <c r="CK238" s="16">
        <f t="shared" si="489"/>
        <v>0</v>
      </c>
      <c r="CL238" s="16">
        <f t="shared" si="489"/>
        <v>0</v>
      </c>
      <c r="CM238" s="16">
        <f t="shared" si="489"/>
        <v>0</v>
      </c>
      <c r="CN238" s="16">
        <f t="shared" si="489"/>
        <v>0</v>
      </c>
      <c r="CO238" s="16">
        <f t="shared" si="489"/>
        <v>0</v>
      </c>
      <c r="CP238" s="16">
        <f t="shared" si="489"/>
        <v>0</v>
      </c>
      <c r="CQ238" s="16">
        <f t="shared" si="489"/>
        <v>0</v>
      </c>
      <c r="CR238" s="16">
        <f t="shared" si="489"/>
        <v>0</v>
      </c>
      <c r="CS238" s="16"/>
      <c r="CT238" s="16">
        <f t="shared" si="489"/>
        <v>0</v>
      </c>
      <c r="CU238" s="16">
        <f t="shared" si="489"/>
        <v>0</v>
      </c>
      <c r="CV238" s="16">
        <f t="shared" si="489"/>
        <v>0</v>
      </c>
      <c r="CW238" s="16">
        <f t="shared" si="489"/>
        <v>0</v>
      </c>
      <c r="CX238" s="16">
        <f t="shared" si="489"/>
        <v>0</v>
      </c>
      <c r="CY238" s="16">
        <f t="shared" si="489"/>
        <v>0</v>
      </c>
      <c r="CZ238" s="16">
        <f t="shared" si="489"/>
        <v>0</v>
      </c>
      <c r="DA238" s="16">
        <f t="shared" si="489"/>
        <v>0</v>
      </c>
      <c r="DB238" s="16">
        <f t="shared" si="489"/>
        <v>0</v>
      </c>
      <c r="DC238" s="16">
        <f t="shared" si="489"/>
        <v>0</v>
      </c>
      <c r="DD238" s="16">
        <f t="shared" si="489"/>
        <v>0</v>
      </c>
      <c r="DE238" s="16">
        <f t="shared" si="489"/>
        <v>0</v>
      </c>
      <c r="DF238" s="16">
        <f t="shared" si="489"/>
        <v>0</v>
      </c>
      <c r="DG238" s="16">
        <f t="shared" si="489"/>
        <v>0</v>
      </c>
      <c r="DH238" s="16">
        <f t="shared" si="489"/>
        <v>0</v>
      </c>
      <c r="DI238" s="16">
        <f t="shared" si="489"/>
        <v>0</v>
      </c>
      <c r="DJ238" s="16">
        <f t="shared" si="489"/>
        <v>0</v>
      </c>
      <c r="DK238" s="16">
        <f t="shared" si="489"/>
        <v>0</v>
      </c>
      <c r="DL238" s="16">
        <f t="shared" si="489"/>
        <v>0</v>
      </c>
      <c r="DM238" s="16">
        <f t="shared" si="489"/>
        <v>0</v>
      </c>
      <c r="DN238" s="16">
        <f t="shared" si="489"/>
        <v>0</v>
      </c>
      <c r="DO238" s="16">
        <f t="shared" si="489"/>
        <v>0</v>
      </c>
      <c r="DP238" s="16">
        <f t="shared" si="489"/>
        <v>0</v>
      </c>
      <c r="DQ238" s="16">
        <f t="shared" si="489"/>
        <v>0</v>
      </c>
      <c r="DR238" s="16">
        <f t="shared" si="489"/>
        <v>0</v>
      </c>
      <c r="DS238" s="16">
        <f t="shared" si="489"/>
        <v>0</v>
      </c>
      <c r="DT238" s="16">
        <f t="shared" si="489"/>
        <v>0</v>
      </c>
      <c r="DU238" s="16">
        <f t="shared" si="489"/>
        <v>0</v>
      </c>
      <c r="DV238" s="16">
        <f t="shared" si="489"/>
        <v>0</v>
      </c>
      <c r="DW238" s="16">
        <f t="shared" si="489"/>
        <v>0</v>
      </c>
      <c r="DX238" s="16">
        <f t="shared" si="489"/>
        <v>0</v>
      </c>
      <c r="DY238" s="16">
        <f t="shared" si="489"/>
        <v>0</v>
      </c>
      <c r="DZ238" s="16">
        <f t="shared" si="489"/>
        <v>0</v>
      </c>
      <c r="EA238" s="16">
        <f t="shared" si="489"/>
        <v>0</v>
      </c>
      <c r="EB238" s="16">
        <f t="shared" si="489"/>
        <v>0</v>
      </c>
      <c r="EC238" s="16">
        <f t="shared" si="489"/>
        <v>0</v>
      </c>
      <c r="ED238" s="16">
        <f t="shared" si="489"/>
        <v>0</v>
      </c>
      <c r="EE238" s="16">
        <f t="shared" si="489"/>
        <v>0</v>
      </c>
      <c r="EF238" s="16">
        <f t="shared" si="489"/>
        <v>0</v>
      </c>
      <c r="EG238" s="16">
        <f t="shared" si="489"/>
        <v>0</v>
      </c>
      <c r="EH238" s="16">
        <f t="shared" si="489"/>
        <v>0</v>
      </c>
      <c r="EI238" s="16">
        <f t="shared" ref="EI238:FH238" si="490">SUM(EI239+EI243+EI247)</f>
        <v>0</v>
      </c>
      <c r="EJ238" s="16">
        <f t="shared" si="490"/>
        <v>0</v>
      </c>
      <c r="EK238" s="16">
        <f t="shared" si="490"/>
        <v>0</v>
      </c>
      <c r="EL238" s="16">
        <f t="shared" si="490"/>
        <v>0</v>
      </c>
      <c r="EM238" s="16">
        <f t="shared" si="490"/>
        <v>0</v>
      </c>
      <c r="EN238" s="16">
        <f t="shared" si="490"/>
        <v>0</v>
      </c>
      <c r="EO238" s="16">
        <f t="shared" si="490"/>
        <v>0</v>
      </c>
      <c r="EP238" s="16">
        <f t="shared" si="490"/>
        <v>0</v>
      </c>
      <c r="EQ238" s="16">
        <f t="shared" si="490"/>
        <v>0</v>
      </c>
      <c r="ER238" s="16">
        <f t="shared" si="490"/>
        <v>0</v>
      </c>
      <c r="ES238" s="16">
        <f t="shared" si="490"/>
        <v>0</v>
      </c>
      <c r="ET238" s="16">
        <f t="shared" si="490"/>
        <v>0</v>
      </c>
      <c r="EU238" s="16">
        <f t="shared" si="490"/>
        <v>0</v>
      </c>
      <c r="EV238" s="16">
        <f t="shared" si="490"/>
        <v>0</v>
      </c>
      <c r="EW238" s="16">
        <f t="shared" si="490"/>
        <v>0</v>
      </c>
      <c r="EX238" s="16">
        <f t="shared" si="490"/>
        <v>0</v>
      </c>
      <c r="EY238" s="16">
        <f t="shared" si="490"/>
        <v>0</v>
      </c>
      <c r="EZ238" s="16">
        <f t="shared" si="490"/>
        <v>0</v>
      </c>
      <c r="FA238" s="16">
        <f t="shared" si="490"/>
        <v>0</v>
      </c>
      <c r="FB238" s="16">
        <f t="shared" si="490"/>
        <v>0</v>
      </c>
      <c r="FC238" s="16">
        <f t="shared" si="490"/>
        <v>0</v>
      </c>
      <c r="FD238" s="16">
        <f t="shared" si="490"/>
        <v>0</v>
      </c>
      <c r="FE238" s="16">
        <f t="shared" si="490"/>
        <v>0</v>
      </c>
      <c r="FF238" s="16">
        <f t="shared" si="490"/>
        <v>0</v>
      </c>
      <c r="FG238" s="16">
        <f t="shared" si="490"/>
        <v>0</v>
      </c>
      <c r="FH238" s="16">
        <f t="shared" si="490"/>
        <v>0</v>
      </c>
    </row>
    <row r="239" spans="1:164" s="19" customFormat="1" hidden="1" x14ac:dyDescent="0.85">
      <c r="A239" s="2" t="s">
        <v>175</v>
      </c>
      <c r="B239" s="2"/>
      <c r="C239" s="2"/>
      <c r="D239" s="2"/>
      <c r="E239" s="2"/>
      <c r="F239" s="2"/>
      <c r="G239" s="2"/>
      <c r="H239" s="2">
        <f>SUM(I239:FH239)</f>
        <v>0</v>
      </c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</row>
    <row r="240" spans="1:164" s="19" customFormat="1" hidden="1" x14ac:dyDescent="0.85">
      <c r="A240" s="131"/>
      <c r="B240" s="131"/>
      <c r="C240" s="131"/>
      <c r="D240" s="131"/>
      <c r="E240" s="131"/>
      <c r="F240" s="131"/>
      <c r="G240" s="131"/>
      <c r="H240" s="131">
        <f t="shared" ref="H240:H247" si="491">SUM(I240:FH240)</f>
        <v>0</v>
      </c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31"/>
      <c r="T240" s="131"/>
      <c r="U240" s="131"/>
      <c r="V240" s="131"/>
      <c r="W240" s="131"/>
      <c r="X240" s="131"/>
      <c r="Y240" s="131"/>
      <c r="Z240" s="131"/>
      <c r="AA240" s="131"/>
      <c r="AB240" s="131"/>
      <c r="AC240" s="131"/>
      <c r="AD240" s="131"/>
      <c r="AE240" s="131"/>
      <c r="AF240" s="131"/>
      <c r="AG240" s="131"/>
      <c r="AH240" s="131"/>
      <c r="AI240" s="131"/>
      <c r="AJ240" s="131"/>
      <c r="AK240" s="131"/>
      <c r="AL240" s="131"/>
      <c r="AM240" s="131"/>
      <c r="AN240" s="131"/>
      <c r="AO240" s="131"/>
      <c r="AP240" s="131"/>
      <c r="AQ240" s="131"/>
      <c r="AR240" s="131"/>
      <c r="AS240" s="131"/>
      <c r="AT240" s="131"/>
      <c r="AU240" s="131"/>
      <c r="AV240" s="131"/>
      <c r="AW240" s="131"/>
      <c r="AX240" s="131"/>
      <c r="AY240" s="131"/>
      <c r="AZ240" s="131"/>
      <c r="BA240" s="131"/>
      <c r="BB240" s="131"/>
      <c r="BC240" s="131"/>
      <c r="BD240" s="131"/>
      <c r="BE240" s="131"/>
      <c r="BF240" s="131"/>
      <c r="BG240" s="131"/>
      <c r="BH240" s="131"/>
      <c r="BI240" s="131"/>
      <c r="BJ240" s="131"/>
      <c r="BK240" s="131"/>
      <c r="BL240" s="131"/>
      <c r="BM240" s="131"/>
      <c r="BN240" s="131"/>
      <c r="BO240" s="131"/>
      <c r="BP240" s="131"/>
      <c r="BQ240" s="131"/>
      <c r="BR240" s="131"/>
      <c r="BS240" s="131"/>
      <c r="BT240" s="131"/>
      <c r="BU240" s="131"/>
      <c r="BV240" s="131"/>
      <c r="BW240" s="131"/>
      <c r="BX240" s="131"/>
      <c r="BY240" s="131"/>
      <c r="BZ240" s="131"/>
      <c r="CA240" s="131"/>
      <c r="CB240" s="131"/>
      <c r="CC240" s="131"/>
      <c r="CD240" s="131"/>
      <c r="CE240" s="131"/>
      <c r="CF240" s="131"/>
      <c r="CG240" s="131"/>
      <c r="CH240" s="131"/>
      <c r="CI240" s="131"/>
      <c r="CJ240" s="131"/>
      <c r="CK240" s="131"/>
      <c r="CL240" s="131"/>
      <c r="CM240" s="131"/>
      <c r="CN240" s="131"/>
      <c r="CO240" s="131"/>
      <c r="CP240" s="131"/>
      <c r="CQ240" s="131"/>
      <c r="CR240" s="131"/>
      <c r="CS240" s="131"/>
      <c r="CT240" s="131"/>
      <c r="CU240" s="131"/>
      <c r="CV240" s="131"/>
      <c r="CW240" s="131"/>
      <c r="CX240" s="131"/>
      <c r="CY240" s="131"/>
      <c r="CZ240" s="131"/>
      <c r="DA240" s="131"/>
      <c r="DB240" s="131"/>
      <c r="DC240" s="131"/>
      <c r="DD240" s="131"/>
      <c r="DE240" s="131"/>
      <c r="DF240" s="131"/>
      <c r="DG240" s="131"/>
      <c r="DH240" s="131"/>
      <c r="DI240" s="131"/>
      <c r="DJ240" s="131"/>
      <c r="DK240" s="131"/>
      <c r="DL240" s="131"/>
      <c r="DM240" s="131"/>
      <c r="DN240" s="131"/>
      <c r="DO240" s="131"/>
      <c r="DP240" s="131"/>
      <c r="DQ240" s="131"/>
      <c r="DR240" s="131"/>
      <c r="DS240" s="131"/>
      <c r="DT240" s="131"/>
      <c r="DU240" s="131"/>
      <c r="DV240" s="131"/>
      <c r="DW240" s="131"/>
      <c r="DX240" s="131"/>
      <c r="DY240" s="131"/>
      <c r="DZ240" s="131"/>
      <c r="EA240" s="131"/>
      <c r="EB240" s="131"/>
      <c r="EC240" s="131"/>
      <c r="ED240" s="131"/>
      <c r="EE240" s="131"/>
      <c r="EF240" s="131"/>
      <c r="EG240" s="131"/>
      <c r="EH240" s="131"/>
      <c r="EI240" s="131"/>
      <c r="EJ240" s="131"/>
      <c r="EK240" s="131"/>
      <c r="EL240" s="131"/>
      <c r="EM240" s="131"/>
      <c r="EN240" s="131"/>
      <c r="EO240" s="131"/>
      <c r="EP240" s="131"/>
      <c r="EQ240" s="131"/>
      <c r="ER240" s="131"/>
      <c r="ES240" s="131"/>
      <c r="ET240" s="131"/>
      <c r="EU240" s="131"/>
      <c r="EV240" s="131"/>
      <c r="EW240" s="131"/>
      <c r="EX240" s="131"/>
      <c r="EY240" s="131"/>
      <c r="EZ240" s="131"/>
      <c r="FA240" s="131"/>
      <c r="FB240" s="131"/>
      <c r="FC240" s="131"/>
      <c r="FD240" s="131"/>
      <c r="FE240" s="131"/>
      <c r="FF240" s="131"/>
      <c r="FG240" s="131"/>
      <c r="FH240" s="131"/>
    </row>
    <row r="241" spans="1:164" s="19" customFormat="1" hidden="1" x14ac:dyDescent="0.85">
      <c r="A241" s="131"/>
      <c r="B241" s="131"/>
      <c r="C241" s="131"/>
      <c r="D241" s="131"/>
      <c r="E241" s="131"/>
      <c r="F241" s="131"/>
      <c r="G241" s="131"/>
      <c r="H241" s="131">
        <f t="shared" si="491"/>
        <v>0</v>
      </c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31"/>
      <c r="T241" s="131"/>
      <c r="U241" s="131"/>
      <c r="V241" s="131"/>
      <c r="W241" s="131"/>
      <c r="X241" s="131"/>
      <c r="Y241" s="131"/>
      <c r="Z241" s="131"/>
      <c r="AA241" s="131"/>
      <c r="AB241" s="131"/>
      <c r="AC241" s="131"/>
      <c r="AD241" s="131"/>
      <c r="AE241" s="131"/>
      <c r="AF241" s="131"/>
      <c r="AG241" s="131"/>
      <c r="AH241" s="131"/>
      <c r="AI241" s="131"/>
      <c r="AJ241" s="131"/>
      <c r="AK241" s="131"/>
      <c r="AL241" s="131"/>
      <c r="AM241" s="131"/>
      <c r="AN241" s="131"/>
      <c r="AO241" s="131"/>
      <c r="AP241" s="131"/>
      <c r="AQ241" s="131"/>
      <c r="AR241" s="131"/>
      <c r="AS241" s="131"/>
      <c r="AT241" s="131"/>
      <c r="AU241" s="131"/>
      <c r="AV241" s="131"/>
      <c r="AW241" s="131"/>
      <c r="AX241" s="131"/>
      <c r="AY241" s="131"/>
      <c r="AZ241" s="131"/>
      <c r="BA241" s="131"/>
      <c r="BB241" s="131"/>
      <c r="BC241" s="131"/>
      <c r="BD241" s="131"/>
      <c r="BE241" s="131"/>
      <c r="BF241" s="131"/>
      <c r="BG241" s="131"/>
      <c r="BH241" s="131"/>
      <c r="BI241" s="131"/>
      <c r="BJ241" s="131"/>
      <c r="BK241" s="131"/>
      <c r="BL241" s="131"/>
      <c r="BM241" s="131"/>
      <c r="BN241" s="131"/>
      <c r="BO241" s="131"/>
      <c r="BP241" s="131"/>
      <c r="BQ241" s="131"/>
      <c r="BR241" s="131"/>
      <c r="BS241" s="131"/>
      <c r="BT241" s="131"/>
      <c r="BU241" s="131"/>
      <c r="BV241" s="131"/>
      <c r="BW241" s="131"/>
      <c r="BX241" s="131"/>
      <c r="BY241" s="131"/>
      <c r="BZ241" s="131"/>
      <c r="CA241" s="131"/>
      <c r="CB241" s="131"/>
      <c r="CC241" s="131"/>
      <c r="CD241" s="131"/>
      <c r="CE241" s="131"/>
      <c r="CF241" s="131"/>
      <c r="CG241" s="131"/>
      <c r="CH241" s="131"/>
      <c r="CI241" s="131"/>
      <c r="CJ241" s="131"/>
      <c r="CK241" s="131"/>
      <c r="CL241" s="131"/>
      <c r="CM241" s="131"/>
      <c r="CN241" s="131"/>
      <c r="CO241" s="131"/>
      <c r="CP241" s="131"/>
      <c r="CQ241" s="131"/>
      <c r="CR241" s="131"/>
      <c r="CS241" s="131"/>
      <c r="CT241" s="131"/>
      <c r="CU241" s="131"/>
      <c r="CV241" s="131"/>
      <c r="CW241" s="131"/>
      <c r="CX241" s="131"/>
      <c r="CY241" s="131"/>
      <c r="CZ241" s="131"/>
      <c r="DA241" s="131"/>
      <c r="DB241" s="131"/>
      <c r="DC241" s="131"/>
      <c r="DD241" s="131"/>
      <c r="DE241" s="131"/>
      <c r="DF241" s="131"/>
      <c r="DG241" s="131"/>
      <c r="DH241" s="131"/>
      <c r="DI241" s="131"/>
      <c r="DJ241" s="131"/>
      <c r="DK241" s="131"/>
      <c r="DL241" s="131"/>
      <c r="DM241" s="131"/>
      <c r="DN241" s="131"/>
      <c r="DO241" s="131"/>
      <c r="DP241" s="131"/>
      <c r="DQ241" s="131"/>
      <c r="DR241" s="131"/>
      <c r="DS241" s="131"/>
      <c r="DT241" s="131"/>
      <c r="DU241" s="131"/>
      <c r="DV241" s="131"/>
      <c r="DW241" s="131"/>
      <c r="DX241" s="131"/>
      <c r="DY241" s="131"/>
      <c r="DZ241" s="131"/>
      <c r="EA241" s="131"/>
      <c r="EB241" s="131"/>
      <c r="EC241" s="131"/>
      <c r="ED241" s="131"/>
      <c r="EE241" s="131"/>
      <c r="EF241" s="131"/>
      <c r="EG241" s="131"/>
      <c r="EH241" s="131"/>
      <c r="EI241" s="131"/>
      <c r="EJ241" s="131"/>
      <c r="EK241" s="131"/>
      <c r="EL241" s="131"/>
      <c r="EM241" s="131"/>
      <c r="EN241" s="131"/>
      <c r="EO241" s="131"/>
      <c r="EP241" s="131"/>
      <c r="EQ241" s="131"/>
      <c r="ER241" s="131"/>
      <c r="ES241" s="131"/>
      <c r="ET241" s="131"/>
      <c r="EU241" s="131"/>
      <c r="EV241" s="131"/>
      <c r="EW241" s="131"/>
      <c r="EX241" s="131"/>
      <c r="EY241" s="131"/>
      <c r="EZ241" s="131"/>
      <c r="FA241" s="131"/>
      <c r="FB241" s="131"/>
      <c r="FC241" s="131"/>
      <c r="FD241" s="131"/>
      <c r="FE241" s="131"/>
      <c r="FF241" s="131"/>
      <c r="FG241" s="131"/>
      <c r="FH241" s="131"/>
    </row>
    <row r="242" spans="1:164" s="19" customFormat="1" hidden="1" x14ac:dyDescent="0.85">
      <c r="A242" s="131"/>
      <c r="B242" s="131"/>
      <c r="C242" s="131"/>
      <c r="D242" s="131"/>
      <c r="E242" s="131"/>
      <c r="F242" s="131"/>
      <c r="G242" s="131"/>
      <c r="H242" s="131">
        <f t="shared" si="491"/>
        <v>0</v>
      </c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31"/>
      <c r="T242" s="131"/>
      <c r="U242" s="131"/>
      <c r="V242" s="131"/>
      <c r="W242" s="131"/>
      <c r="X242" s="131"/>
      <c r="Y242" s="131"/>
      <c r="Z242" s="131"/>
      <c r="AA242" s="131"/>
      <c r="AB242" s="131"/>
      <c r="AC242" s="131"/>
      <c r="AD242" s="131"/>
      <c r="AE242" s="131"/>
      <c r="AF242" s="131"/>
      <c r="AG242" s="131"/>
      <c r="AH242" s="131"/>
      <c r="AI242" s="131"/>
      <c r="AJ242" s="131"/>
      <c r="AK242" s="131"/>
      <c r="AL242" s="131"/>
      <c r="AM242" s="131"/>
      <c r="AN242" s="131"/>
      <c r="AO242" s="131"/>
      <c r="AP242" s="131"/>
      <c r="AQ242" s="131"/>
      <c r="AR242" s="131"/>
      <c r="AS242" s="131"/>
      <c r="AT242" s="131"/>
      <c r="AU242" s="131"/>
      <c r="AV242" s="131"/>
      <c r="AW242" s="131"/>
      <c r="AX242" s="131"/>
      <c r="AY242" s="131"/>
      <c r="AZ242" s="131"/>
      <c r="BA242" s="131"/>
      <c r="BB242" s="131"/>
      <c r="BC242" s="131"/>
      <c r="BD242" s="131"/>
      <c r="BE242" s="131"/>
      <c r="BF242" s="131"/>
      <c r="BG242" s="131"/>
      <c r="BH242" s="131"/>
      <c r="BI242" s="131"/>
      <c r="BJ242" s="131"/>
      <c r="BK242" s="131"/>
      <c r="BL242" s="131"/>
      <c r="BM242" s="131"/>
      <c r="BN242" s="131"/>
      <c r="BO242" s="131"/>
      <c r="BP242" s="131"/>
      <c r="BQ242" s="131"/>
      <c r="BR242" s="131"/>
      <c r="BS242" s="131"/>
      <c r="BT242" s="131"/>
      <c r="BU242" s="131"/>
      <c r="BV242" s="131"/>
      <c r="BW242" s="131"/>
      <c r="BX242" s="131"/>
      <c r="BY242" s="131"/>
      <c r="BZ242" s="131"/>
      <c r="CA242" s="131"/>
      <c r="CB242" s="131"/>
      <c r="CC242" s="131"/>
      <c r="CD242" s="131"/>
      <c r="CE242" s="131"/>
      <c r="CF242" s="131"/>
      <c r="CG242" s="131"/>
      <c r="CH242" s="131"/>
      <c r="CI242" s="131"/>
      <c r="CJ242" s="131"/>
      <c r="CK242" s="131"/>
      <c r="CL242" s="131"/>
      <c r="CM242" s="131"/>
      <c r="CN242" s="131"/>
      <c r="CO242" s="131"/>
      <c r="CP242" s="131"/>
      <c r="CQ242" s="131"/>
      <c r="CR242" s="131"/>
      <c r="CS242" s="131"/>
      <c r="CT242" s="131"/>
      <c r="CU242" s="131"/>
      <c r="CV242" s="131"/>
      <c r="CW242" s="131"/>
      <c r="CX242" s="131"/>
      <c r="CY242" s="131"/>
      <c r="CZ242" s="131"/>
      <c r="DA242" s="131"/>
      <c r="DB242" s="131"/>
      <c r="DC242" s="131"/>
      <c r="DD242" s="131"/>
      <c r="DE242" s="131"/>
      <c r="DF242" s="131"/>
      <c r="DG242" s="131"/>
      <c r="DH242" s="131"/>
      <c r="DI242" s="131"/>
      <c r="DJ242" s="131"/>
      <c r="DK242" s="131"/>
      <c r="DL242" s="131"/>
      <c r="DM242" s="131"/>
      <c r="DN242" s="131"/>
      <c r="DO242" s="131"/>
      <c r="DP242" s="131"/>
      <c r="DQ242" s="131"/>
      <c r="DR242" s="131"/>
      <c r="DS242" s="131"/>
      <c r="DT242" s="131"/>
      <c r="DU242" s="131"/>
      <c r="DV242" s="131"/>
      <c r="DW242" s="131"/>
      <c r="DX242" s="131"/>
      <c r="DY242" s="131"/>
      <c r="DZ242" s="131"/>
      <c r="EA242" s="131"/>
      <c r="EB242" s="131"/>
      <c r="EC242" s="131"/>
      <c r="ED242" s="131"/>
      <c r="EE242" s="131"/>
      <c r="EF242" s="131"/>
      <c r="EG242" s="131"/>
      <c r="EH242" s="131"/>
      <c r="EI242" s="131"/>
      <c r="EJ242" s="131"/>
      <c r="EK242" s="131"/>
      <c r="EL242" s="131"/>
      <c r="EM242" s="131"/>
      <c r="EN242" s="131"/>
      <c r="EO242" s="131"/>
      <c r="EP242" s="131"/>
      <c r="EQ242" s="131"/>
      <c r="ER242" s="131"/>
      <c r="ES242" s="131"/>
      <c r="ET242" s="131"/>
      <c r="EU242" s="131"/>
      <c r="EV242" s="131"/>
      <c r="EW242" s="131"/>
      <c r="EX242" s="131"/>
      <c r="EY242" s="131"/>
      <c r="EZ242" s="131"/>
      <c r="FA242" s="131"/>
      <c r="FB242" s="131"/>
      <c r="FC242" s="131"/>
      <c r="FD242" s="131"/>
      <c r="FE242" s="131"/>
      <c r="FF242" s="131"/>
      <c r="FG242" s="131"/>
      <c r="FH242" s="131"/>
    </row>
    <row r="243" spans="1:164" s="19" customFormat="1" hidden="1" x14ac:dyDescent="0.85">
      <c r="A243" s="2" t="s">
        <v>181</v>
      </c>
      <c r="B243" s="2"/>
      <c r="C243" s="2"/>
      <c r="D243" s="2"/>
      <c r="E243" s="2"/>
      <c r="F243" s="2"/>
      <c r="G243" s="2"/>
      <c r="H243" s="2">
        <f t="shared" si="491"/>
        <v>0</v>
      </c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</row>
    <row r="244" spans="1:164" s="19" customFormat="1" hidden="1" x14ac:dyDescent="0.85">
      <c r="A244" s="131"/>
      <c r="B244" s="131"/>
      <c r="C244" s="131"/>
      <c r="D244" s="131"/>
      <c r="E244" s="131"/>
      <c r="F244" s="131"/>
      <c r="G244" s="131"/>
      <c r="H244" s="131">
        <f t="shared" si="491"/>
        <v>0</v>
      </c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31"/>
      <c r="T244" s="131"/>
      <c r="U244" s="131"/>
      <c r="V244" s="131"/>
      <c r="W244" s="131"/>
      <c r="X244" s="131"/>
      <c r="Y244" s="131"/>
      <c r="Z244" s="131"/>
      <c r="AA244" s="131"/>
      <c r="AB244" s="131"/>
      <c r="AC244" s="131"/>
      <c r="AD244" s="131"/>
      <c r="AE244" s="131"/>
      <c r="AF244" s="131"/>
      <c r="AG244" s="131"/>
      <c r="AH244" s="131"/>
      <c r="AI244" s="131"/>
      <c r="AJ244" s="131"/>
      <c r="AK244" s="131"/>
      <c r="AL244" s="131"/>
      <c r="AM244" s="131"/>
      <c r="AN244" s="131"/>
      <c r="AO244" s="131"/>
      <c r="AP244" s="131"/>
      <c r="AQ244" s="131"/>
      <c r="AR244" s="131"/>
      <c r="AS244" s="131"/>
      <c r="AT244" s="131"/>
      <c r="AU244" s="131"/>
      <c r="AV244" s="131"/>
      <c r="AW244" s="131"/>
      <c r="AX244" s="131"/>
      <c r="AY244" s="131"/>
      <c r="AZ244" s="131"/>
      <c r="BA244" s="131"/>
      <c r="BB244" s="131"/>
      <c r="BC244" s="131"/>
      <c r="BD244" s="131"/>
      <c r="BE244" s="131"/>
      <c r="BF244" s="131"/>
      <c r="BG244" s="131"/>
      <c r="BH244" s="131"/>
      <c r="BI244" s="131"/>
      <c r="BJ244" s="131"/>
      <c r="BK244" s="131"/>
      <c r="BL244" s="131"/>
      <c r="BM244" s="131"/>
      <c r="BN244" s="131"/>
      <c r="BO244" s="131"/>
      <c r="BP244" s="131"/>
      <c r="BQ244" s="131"/>
      <c r="BR244" s="131"/>
      <c r="BS244" s="131"/>
      <c r="BT244" s="131"/>
      <c r="BU244" s="131"/>
      <c r="BV244" s="131"/>
      <c r="BW244" s="131"/>
      <c r="BX244" s="131"/>
      <c r="BY244" s="131"/>
      <c r="BZ244" s="131"/>
      <c r="CA244" s="131"/>
      <c r="CB244" s="131"/>
      <c r="CC244" s="131"/>
      <c r="CD244" s="131"/>
      <c r="CE244" s="131"/>
      <c r="CF244" s="131"/>
      <c r="CG244" s="131"/>
      <c r="CH244" s="131"/>
      <c r="CI244" s="131"/>
      <c r="CJ244" s="131"/>
      <c r="CK244" s="131"/>
      <c r="CL244" s="131"/>
      <c r="CM244" s="131"/>
      <c r="CN244" s="131"/>
      <c r="CO244" s="131"/>
      <c r="CP244" s="131"/>
      <c r="CQ244" s="131"/>
      <c r="CR244" s="131"/>
      <c r="CS244" s="131"/>
      <c r="CT244" s="131"/>
      <c r="CU244" s="131"/>
      <c r="CV244" s="131"/>
      <c r="CW244" s="131"/>
      <c r="CX244" s="131"/>
      <c r="CY244" s="131"/>
      <c r="CZ244" s="131"/>
      <c r="DA244" s="131"/>
      <c r="DB244" s="131"/>
      <c r="DC244" s="131"/>
      <c r="DD244" s="131"/>
      <c r="DE244" s="131"/>
      <c r="DF244" s="131"/>
      <c r="DG244" s="131"/>
      <c r="DH244" s="131"/>
      <c r="DI244" s="131"/>
      <c r="DJ244" s="131"/>
      <c r="DK244" s="131"/>
      <c r="DL244" s="131"/>
      <c r="DM244" s="131"/>
      <c r="DN244" s="131"/>
      <c r="DO244" s="131"/>
      <c r="DP244" s="131"/>
      <c r="DQ244" s="131"/>
      <c r="DR244" s="131"/>
      <c r="DS244" s="131"/>
      <c r="DT244" s="131"/>
      <c r="DU244" s="131"/>
      <c r="DV244" s="131"/>
      <c r="DW244" s="131"/>
      <c r="DX244" s="131"/>
      <c r="DY244" s="131"/>
      <c r="DZ244" s="131"/>
      <c r="EA244" s="131"/>
      <c r="EB244" s="131"/>
      <c r="EC244" s="131"/>
      <c r="ED244" s="131"/>
      <c r="EE244" s="131"/>
      <c r="EF244" s="131"/>
      <c r="EG244" s="131"/>
      <c r="EH244" s="131"/>
      <c r="EI244" s="131"/>
      <c r="EJ244" s="131"/>
      <c r="EK244" s="131"/>
      <c r="EL244" s="131"/>
      <c r="EM244" s="131"/>
      <c r="EN244" s="131"/>
      <c r="EO244" s="131"/>
      <c r="EP244" s="131"/>
      <c r="EQ244" s="131"/>
      <c r="ER244" s="131"/>
      <c r="ES244" s="131"/>
      <c r="ET244" s="131"/>
      <c r="EU244" s="131"/>
      <c r="EV244" s="131"/>
      <c r="EW244" s="131"/>
      <c r="EX244" s="131"/>
      <c r="EY244" s="131"/>
      <c r="EZ244" s="131"/>
      <c r="FA244" s="131"/>
      <c r="FB244" s="131"/>
      <c r="FC244" s="131"/>
      <c r="FD244" s="131"/>
      <c r="FE244" s="131"/>
      <c r="FF244" s="131"/>
      <c r="FG244" s="131"/>
      <c r="FH244" s="131"/>
    </row>
    <row r="245" spans="1:164" s="19" customFormat="1" hidden="1" x14ac:dyDescent="0.85">
      <c r="A245" s="131"/>
      <c r="B245" s="131"/>
      <c r="C245" s="131"/>
      <c r="D245" s="131"/>
      <c r="E245" s="131"/>
      <c r="F245" s="131"/>
      <c r="G245" s="131"/>
      <c r="H245" s="131">
        <f t="shared" si="491"/>
        <v>0</v>
      </c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31"/>
      <c r="T245" s="131"/>
      <c r="U245" s="131"/>
      <c r="V245" s="131"/>
      <c r="W245" s="131"/>
      <c r="X245" s="131"/>
      <c r="Y245" s="131"/>
      <c r="Z245" s="131"/>
      <c r="AA245" s="131"/>
      <c r="AB245" s="131"/>
      <c r="AC245" s="131"/>
      <c r="AD245" s="131"/>
      <c r="AE245" s="131"/>
      <c r="AF245" s="131"/>
      <c r="AG245" s="131"/>
      <c r="AH245" s="131"/>
      <c r="AI245" s="131"/>
      <c r="AJ245" s="131"/>
      <c r="AK245" s="131"/>
      <c r="AL245" s="131"/>
      <c r="AM245" s="131"/>
      <c r="AN245" s="131"/>
      <c r="AO245" s="131"/>
      <c r="AP245" s="131"/>
      <c r="AQ245" s="131"/>
      <c r="AR245" s="131"/>
      <c r="AS245" s="131"/>
      <c r="AT245" s="131"/>
      <c r="AU245" s="131"/>
      <c r="AV245" s="131"/>
      <c r="AW245" s="131"/>
      <c r="AX245" s="131"/>
      <c r="AY245" s="131"/>
      <c r="AZ245" s="131"/>
      <c r="BA245" s="131"/>
      <c r="BB245" s="131"/>
      <c r="BC245" s="131"/>
      <c r="BD245" s="131"/>
      <c r="BE245" s="131"/>
      <c r="BF245" s="131"/>
      <c r="BG245" s="131"/>
      <c r="BH245" s="131"/>
      <c r="BI245" s="131"/>
      <c r="BJ245" s="131"/>
      <c r="BK245" s="131"/>
      <c r="BL245" s="131"/>
      <c r="BM245" s="131"/>
      <c r="BN245" s="131"/>
      <c r="BO245" s="131"/>
      <c r="BP245" s="131"/>
      <c r="BQ245" s="131"/>
      <c r="BR245" s="131"/>
      <c r="BS245" s="131"/>
      <c r="BT245" s="131"/>
      <c r="BU245" s="131"/>
      <c r="BV245" s="131"/>
      <c r="BW245" s="131"/>
      <c r="BX245" s="131"/>
      <c r="BY245" s="131"/>
      <c r="BZ245" s="131"/>
      <c r="CA245" s="131"/>
      <c r="CB245" s="131"/>
      <c r="CC245" s="131"/>
      <c r="CD245" s="131"/>
      <c r="CE245" s="131"/>
      <c r="CF245" s="131"/>
      <c r="CG245" s="131"/>
      <c r="CH245" s="131"/>
      <c r="CI245" s="131"/>
      <c r="CJ245" s="131"/>
      <c r="CK245" s="131"/>
      <c r="CL245" s="131"/>
      <c r="CM245" s="131"/>
      <c r="CN245" s="131"/>
      <c r="CO245" s="131"/>
      <c r="CP245" s="131"/>
      <c r="CQ245" s="131"/>
      <c r="CR245" s="131"/>
      <c r="CS245" s="131"/>
      <c r="CT245" s="131"/>
      <c r="CU245" s="131"/>
      <c r="CV245" s="131"/>
      <c r="CW245" s="131"/>
      <c r="CX245" s="131"/>
      <c r="CY245" s="131"/>
      <c r="CZ245" s="131"/>
      <c r="DA245" s="131"/>
      <c r="DB245" s="131"/>
      <c r="DC245" s="131"/>
      <c r="DD245" s="131"/>
      <c r="DE245" s="131"/>
      <c r="DF245" s="131"/>
      <c r="DG245" s="131"/>
      <c r="DH245" s="131"/>
      <c r="DI245" s="131"/>
      <c r="DJ245" s="131"/>
      <c r="DK245" s="131"/>
      <c r="DL245" s="131"/>
      <c r="DM245" s="131"/>
      <c r="DN245" s="131"/>
      <c r="DO245" s="131"/>
      <c r="DP245" s="131"/>
      <c r="DQ245" s="131"/>
      <c r="DR245" s="131"/>
      <c r="DS245" s="131"/>
      <c r="DT245" s="131"/>
      <c r="DU245" s="131"/>
      <c r="DV245" s="131"/>
      <c r="DW245" s="131"/>
      <c r="DX245" s="131"/>
      <c r="DY245" s="131"/>
      <c r="DZ245" s="131"/>
      <c r="EA245" s="131"/>
      <c r="EB245" s="131"/>
      <c r="EC245" s="131"/>
      <c r="ED245" s="131"/>
      <c r="EE245" s="131"/>
      <c r="EF245" s="131"/>
      <c r="EG245" s="131"/>
      <c r="EH245" s="131"/>
      <c r="EI245" s="131"/>
      <c r="EJ245" s="131"/>
      <c r="EK245" s="131"/>
      <c r="EL245" s="131"/>
      <c r="EM245" s="131"/>
      <c r="EN245" s="131"/>
      <c r="EO245" s="131"/>
      <c r="EP245" s="131"/>
      <c r="EQ245" s="131"/>
      <c r="ER245" s="131"/>
      <c r="ES245" s="131"/>
      <c r="ET245" s="131"/>
      <c r="EU245" s="131"/>
      <c r="EV245" s="131"/>
      <c r="EW245" s="131"/>
      <c r="EX245" s="131"/>
      <c r="EY245" s="131"/>
      <c r="EZ245" s="131"/>
      <c r="FA245" s="131"/>
      <c r="FB245" s="131"/>
      <c r="FC245" s="131"/>
      <c r="FD245" s="131"/>
      <c r="FE245" s="131"/>
      <c r="FF245" s="131"/>
      <c r="FG245" s="131"/>
      <c r="FH245" s="131"/>
    </row>
    <row r="246" spans="1:164" s="19" customFormat="1" hidden="1" x14ac:dyDescent="0.85">
      <c r="A246" s="131"/>
      <c r="B246" s="131"/>
      <c r="C246" s="131"/>
      <c r="D246" s="131"/>
      <c r="E246" s="131"/>
      <c r="F246" s="131"/>
      <c r="G246" s="131"/>
      <c r="H246" s="131">
        <f t="shared" si="491"/>
        <v>0</v>
      </c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31"/>
      <c r="T246" s="131"/>
      <c r="U246" s="131"/>
      <c r="V246" s="131"/>
      <c r="W246" s="131"/>
      <c r="X246" s="131"/>
      <c r="Y246" s="131"/>
      <c r="Z246" s="131"/>
      <c r="AA246" s="131"/>
      <c r="AB246" s="131"/>
      <c r="AC246" s="131"/>
      <c r="AD246" s="131"/>
      <c r="AE246" s="131"/>
      <c r="AF246" s="131"/>
      <c r="AG246" s="131"/>
      <c r="AH246" s="131"/>
      <c r="AI246" s="131"/>
      <c r="AJ246" s="131"/>
      <c r="AK246" s="131"/>
      <c r="AL246" s="131"/>
      <c r="AM246" s="131"/>
      <c r="AN246" s="131"/>
      <c r="AO246" s="131"/>
      <c r="AP246" s="131"/>
      <c r="AQ246" s="131"/>
      <c r="AR246" s="131"/>
      <c r="AS246" s="131"/>
      <c r="AT246" s="131"/>
      <c r="AU246" s="131"/>
      <c r="AV246" s="131"/>
      <c r="AW246" s="131"/>
      <c r="AX246" s="131"/>
      <c r="AY246" s="131"/>
      <c r="AZ246" s="131"/>
      <c r="BA246" s="131"/>
      <c r="BB246" s="131"/>
      <c r="BC246" s="131"/>
      <c r="BD246" s="131"/>
      <c r="BE246" s="131"/>
      <c r="BF246" s="131"/>
      <c r="BG246" s="131"/>
      <c r="BH246" s="131"/>
      <c r="BI246" s="131"/>
      <c r="BJ246" s="131"/>
      <c r="BK246" s="131"/>
      <c r="BL246" s="131"/>
      <c r="BM246" s="131"/>
      <c r="BN246" s="131"/>
      <c r="BO246" s="131"/>
      <c r="BP246" s="131"/>
      <c r="BQ246" s="131"/>
      <c r="BR246" s="131"/>
      <c r="BS246" s="131"/>
      <c r="BT246" s="131"/>
      <c r="BU246" s="131"/>
      <c r="BV246" s="131"/>
      <c r="BW246" s="131"/>
      <c r="BX246" s="131"/>
      <c r="BY246" s="131"/>
      <c r="BZ246" s="131"/>
      <c r="CA246" s="131"/>
      <c r="CB246" s="131"/>
      <c r="CC246" s="131"/>
      <c r="CD246" s="131"/>
      <c r="CE246" s="131"/>
      <c r="CF246" s="131"/>
      <c r="CG246" s="131"/>
      <c r="CH246" s="131"/>
      <c r="CI246" s="131"/>
      <c r="CJ246" s="131"/>
      <c r="CK246" s="131"/>
      <c r="CL246" s="131"/>
      <c r="CM246" s="131"/>
      <c r="CN246" s="131"/>
      <c r="CO246" s="131"/>
      <c r="CP246" s="131"/>
      <c r="CQ246" s="131"/>
      <c r="CR246" s="131"/>
      <c r="CS246" s="131"/>
      <c r="CT246" s="131"/>
      <c r="CU246" s="131"/>
      <c r="CV246" s="131"/>
      <c r="CW246" s="131"/>
      <c r="CX246" s="131"/>
      <c r="CY246" s="131"/>
      <c r="CZ246" s="131"/>
      <c r="DA246" s="131"/>
      <c r="DB246" s="131"/>
      <c r="DC246" s="131"/>
      <c r="DD246" s="131"/>
      <c r="DE246" s="131"/>
      <c r="DF246" s="131"/>
      <c r="DG246" s="131"/>
      <c r="DH246" s="131"/>
      <c r="DI246" s="131"/>
      <c r="DJ246" s="131"/>
      <c r="DK246" s="131"/>
      <c r="DL246" s="131"/>
      <c r="DM246" s="131"/>
      <c r="DN246" s="131"/>
      <c r="DO246" s="131"/>
      <c r="DP246" s="131"/>
      <c r="DQ246" s="131"/>
      <c r="DR246" s="131"/>
      <c r="DS246" s="131"/>
      <c r="DT246" s="131"/>
      <c r="DU246" s="131"/>
      <c r="DV246" s="131"/>
      <c r="DW246" s="131"/>
      <c r="DX246" s="131"/>
      <c r="DY246" s="131"/>
      <c r="DZ246" s="131"/>
      <c r="EA246" s="131"/>
      <c r="EB246" s="131"/>
      <c r="EC246" s="131"/>
      <c r="ED246" s="131"/>
      <c r="EE246" s="131"/>
      <c r="EF246" s="131"/>
      <c r="EG246" s="131"/>
      <c r="EH246" s="131"/>
      <c r="EI246" s="131"/>
      <c r="EJ246" s="131"/>
      <c r="EK246" s="131"/>
      <c r="EL246" s="131"/>
      <c r="EM246" s="131"/>
      <c r="EN246" s="131"/>
      <c r="EO246" s="131"/>
      <c r="EP246" s="131"/>
      <c r="EQ246" s="131"/>
      <c r="ER246" s="131"/>
      <c r="ES246" s="131"/>
      <c r="ET246" s="131"/>
      <c r="EU246" s="131"/>
      <c r="EV246" s="131"/>
      <c r="EW246" s="131"/>
      <c r="EX246" s="131"/>
      <c r="EY246" s="131"/>
      <c r="EZ246" s="131"/>
      <c r="FA246" s="131"/>
      <c r="FB246" s="131"/>
      <c r="FC246" s="131"/>
      <c r="FD246" s="131"/>
      <c r="FE246" s="131"/>
      <c r="FF246" s="131"/>
      <c r="FG246" s="131"/>
      <c r="FH246" s="131"/>
    </row>
    <row r="247" spans="1:164" s="19" customFormat="1" x14ac:dyDescent="0.85">
      <c r="A247" s="2" t="s">
        <v>189</v>
      </c>
      <c r="B247" s="2"/>
      <c r="C247" s="2"/>
      <c r="D247" s="2"/>
      <c r="E247" s="2"/>
      <c r="F247" s="2"/>
      <c r="G247" s="2"/>
      <c r="H247" s="2">
        <f t="shared" si="491"/>
        <v>0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</row>
    <row r="248" spans="1:164" s="47" customFormat="1" ht="117" x14ac:dyDescent="0.85">
      <c r="A248" s="236" t="s">
        <v>314</v>
      </c>
      <c r="B248" s="237" t="s">
        <v>315</v>
      </c>
      <c r="C248" s="238" t="s">
        <v>316</v>
      </c>
      <c r="D248" s="133" t="s">
        <v>224</v>
      </c>
      <c r="E248" s="133"/>
      <c r="F248" s="133" t="s">
        <v>224</v>
      </c>
      <c r="G248" s="133"/>
      <c r="H248" s="232">
        <v>112000</v>
      </c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157"/>
      <c r="AG248" s="157"/>
      <c r="AH248" s="157"/>
      <c r="AI248" s="157"/>
      <c r="AJ248" s="157"/>
      <c r="AK248" s="157"/>
      <c r="AL248" s="157"/>
      <c r="AM248" s="157"/>
      <c r="AN248" s="157"/>
      <c r="AO248" s="157"/>
      <c r="AP248" s="157"/>
      <c r="AQ248" s="157"/>
      <c r="AR248" s="157"/>
      <c r="AS248" s="157"/>
      <c r="AT248" s="157"/>
      <c r="AU248" s="157"/>
      <c r="AV248" s="157"/>
      <c r="AW248" s="157"/>
      <c r="AX248" s="157"/>
      <c r="AY248" s="157"/>
      <c r="AZ248" s="157"/>
      <c r="BA248" s="157"/>
      <c r="BB248" s="157"/>
      <c r="BC248" s="157"/>
      <c r="BD248" s="157"/>
      <c r="BE248" s="157"/>
      <c r="BF248" s="157"/>
      <c r="BG248" s="157"/>
      <c r="BH248" s="157"/>
      <c r="BI248" s="157"/>
      <c r="BJ248" s="157"/>
      <c r="BK248" s="157"/>
      <c r="BL248" s="157"/>
      <c r="BM248" s="157"/>
      <c r="BN248" s="157"/>
      <c r="BO248" s="157"/>
      <c r="BP248" s="157"/>
      <c r="BQ248" s="157"/>
      <c r="BR248" s="157"/>
      <c r="BS248" s="157"/>
      <c r="BT248" s="157"/>
      <c r="BU248" s="157"/>
      <c r="BV248" s="157"/>
      <c r="BW248" s="157"/>
      <c r="BX248" s="157"/>
      <c r="BY248" s="157"/>
      <c r="BZ248" s="157"/>
      <c r="CA248" s="157"/>
      <c r="CB248" s="157"/>
      <c r="CC248" s="157"/>
      <c r="CD248" s="157"/>
      <c r="CE248" s="157"/>
      <c r="CF248" s="157"/>
      <c r="CG248" s="157"/>
      <c r="CH248" s="157"/>
      <c r="CI248" s="157"/>
      <c r="CJ248" s="157"/>
      <c r="CK248" s="157"/>
      <c r="CL248" s="157"/>
      <c r="CM248" s="157"/>
      <c r="CN248" s="157"/>
      <c r="CO248" s="157"/>
      <c r="CP248" s="157"/>
      <c r="CQ248" s="232">
        <v>112000</v>
      </c>
      <c r="CR248" s="157"/>
      <c r="CS248" s="157"/>
      <c r="CT248" s="157"/>
      <c r="CU248" s="157"/>
      <c r="CV248" s="157"/>
      <c r="CW248" s="157"/>
      <c r="CX248" s="157"/>
      <c r="CY248" s="157"/>
      <c r="CZ248" s="157"/>
      <c r="DA248" s="157"/>
      <c r="DB248" s="157"/>
      <c r="DC248" s="157"/>
      <c r="DD248" s="157"/>
      <c r="DE248" s="157"/>
      <c r="DF248" s="157"/>
      <c r="DG248" s="157"/>
      <c r="DH248" s="157"/>
      <c r="DI248" s="157"/>
      <c r="DJ248" s="157"/>
      <c r="DK248" s="157"/>
      <c r="DL248" s="157"/>
      <c r="DM248" s="157"/>
      <c r="DN248" s="157"/>
      <c r="DO248" s="157"/>
      <c r="DP248" s="157"/>
      <c r="DQ248" s="157"/>
      <c r="DR248" s="157"/>
      <c r="DS248" s="157"/>
      <c r="DT248" s="157"/>
      <c r="DU248" s="157"/>
      <c r="DV248" s="157"/>
      <c r="DW248" s="157"/>
      <c r="DX248" s="157"/>
      <c r="DY248" s="157"/>
      <c r="DZ248" s="157"/>
      <c r="EA248" s="157"/>
      <c r="EB248" s="157"/>
      <c r="EC248" s="157"/>
      <c r="ED248" s="157"/>
      <c r="EE248" s="157"/>
      <c r="EF248" s="157"/>
      <c r="EG248" s="157"/>
      <c r="EH248" s="157"/>
      <c r="EI248" s="157"/>
      <c r="EJ248" s="157"/>
      <c r="EK248" s="157"/>
      <c r="EL248" s="157"/>
      <c r="EM248" s="157"/>
      <c r="EN248" s="157"/>
      <c r="EO248" s="157"/>
      <c r="EP248" s="157"/>
      <c r="EQ248" s="157"/>
      <c r="ER248" s="157"/>
      <c r="ES248" s="157"/>
      <c r="ET248" s="157"/>
      <c r="EU248" s="157"/>
      <c r="EV248" s="157"/>
      <c r="EW248" s="157"/>
      <c r="EX248" s="157"/>
      <c r="EY248" s="157"/>
      <c r="EZ248" s="157"/>
      <c r="FA248" s="157"/>
      <c r="FB248" s="157"/>
      <c r="FC248" s="157"/>
      <c r="FD248" s="157"/>
      <c r="FE248" s="157"/>
      <c r="FF248" s="157"/>
      <c r="FG248" s="157"/>
      <c r="FH248" s="157"/>
    </row>
    <row r="249" spans="1:164" s="47" customFormat="1" ht="117" x14ac:dyDescent="0.85">
      <c r="A249" s="236" t="s">
        <v>314</v>
      </c>
      <c r="B249" s="237" t="s">
        <v>315</v>
      </c>
      <c r="C249" s="239" t="s">
        <v>317</v>
      </c>
      <c r="D249" s="133" t="s">
        <v>224</v>
      </c>
      <c r="E249" s="133"/>
      <c r="F249" s="133" t="s">
        <v>224</v>
      </c>
      <c r="G249" s="139"/>
      <c r="H249" s="232">
        <v>119000</v>
      </c>
      <c r="I249" s="157"/>
      <c r="J249" s="157"/>
      <c r="K249" s="157"/>
      <c r="L249" s="157"/>
      <c r="M249" s="157"/>
      <c r="N249" s="157"/>
      <c r="O249" s="157"/>
      <c r="P249" s="157"/>
      <c r="Q249" s="157"/>
      <c r="R249" s="157"/>
      <c r="S249" s="157"/>
      <c r="T249" s="157"/>
      <c r="U249" s="157"/>
      <c r="V249" s="157"/>
      <c r="W249" s="157"/>
      <c r="X249" s="157"/>
      <c r="Y249" s="157"/>
      <c r="Z249" s="157"/>
      <c r="AA249" s="157"/>
      <c r="AB249" s="157"/>
      <c r="AC249" s="157"/>
      <c r="AD249" s="157"/>
      <c r="AE249" s="157"/>
      <c r="AF249" s="157"/>
      <c r="AG249" s="157"/>
      <c r="AH249" s="157"/>
      <c r="AI249" s="157"/>
      <c r="AJ249" s="157"/>
      <c r="AK249" s="157"/>
      <c r="AL249" s="157"/>
      <c r="AM249" s="157"/>
      <c r="AN249" s="157"/>
      <c r="AO249" s="157"/>
      <c r="AP249" s="157"/>
      <c r="AQ249" s="157"/>
      <c r="AR249" s="157"/>
      <c r="AS249" s="157"/>
      <c r="AT249" s="157"/>
      <c r="AU249" s="157"/>
      <c r="AV249" s="157"/>
      <c r="AW249" s="157"/>
      <c r="AX249" s="157"/>
      <c r="AY249" s="157"/>
      <c r="AZ249" s="157"/>
      <c r="BA249" s="157"/>
      <c r="BB249" s="157"/>
      <c r="BC249" s="157"/>
      <c r="BD249" s="157"/>
      <c r="BE249" s="157"/>
      <c r="BF249" s="157"/>
      <c r="BG249" s="157"/>
      <c r="BH249" s="157"/>
      <c r="BI249" s="157"/>
      <c r="BJ249" s="157"/>
      <c r="BK249" s="157"/>
      <c r="BL249" s="157"/>
      <c r="BM249" s="157"/>
      <c r="BN249" s="157"/>
      <c r="BO249" s="157"/>
      <c r="BP249" s="157"/>
      <c r="BQ249" s="157"/>
      <c r="BR249" s="157"/>
      <c r="BS249" s="157"/>
      <c r="BT249" s="157"/>
      <c r="BU249" s="157"/>
      <c r="BV249" s="157"/>
      <c r="BW249" s="157"/>
      <c r="BX249" s="157"/>
      <c r="BY249" s="157"/>
      <c r="BZ249" s="157"/>
      <c r="CA249" s="157"/>
      <c r="CB249" s="157"/>
      <c r="CC249" s="157"/>
      <c r="CD249" s="157"/>
      <c r="CE249" s="157"/>
      <c r="CF249" s="157"/>
      <c r="CG249" s="157"/>
      <c r="CH249" s="157"/>
      <c r="CI249" s="157"/>
      <c r="CJ249" s="157"/>
      <c r="CK249" s="157"/>
      <c r="CL249" s="157"/>
      <c r="CM249" s="157"/>
      <c r="CN249" s="157"/>
      <c r="CO249" s="157"/>
      <c r="CP249" s="157"/>
      <c r="CQ249" s="232">
        <v>119000</v>
      </c>
      <c r="CR249" s="157"/>
      <c r="CS249" s="157"/>
      <c r="CT249" s="157"/>
      <c r="CU249" s="157"/>
      <c r="CV249" s="157"/>
      <c r="CW249" s="157"/>
      <c r="CX249" s="157"/>
      <c r="CY249" s="157"/>
      <c r="CZ249" s="157"/>
      <c r="DA249" s="157"/>
      <c r="DB249" s="157"/>
      <c r="DC249" s="157"/>
      <c r="DD249" s="157"/>
      <c r="DE249" s="157"/>
      <c r="DF249" s="157"/>
      <c r="DG249" s="157"/>
      <c r="DH249" s="157"/>
      <c r="DI249" s="157"/>
      <c r="DJ249" s="157"/>
      <c r="DK249" s="157"/>
      <c r="DL249" s="157"/>
      <c r="DM249" s="157"/>
      <c r="DN249" s="157"/>
      <c r="DO249" s="157"/>
      <c r="DP249" s="157"/>
      <c r="DQ249" s="157"/>
      <c r="DR249" s="157"/>
      <c r="DS249" s="157"/>
      <c r="DT249" s="157"/>
      <c r="DU249" s="157"/>
      <c r="DV249" s="157"/>
      <c r="DW249" s="157"/>
      <c r="DX249" s="157"/>
      <c r="DY249" s="157"/>
      <c r="DZ249" s="157"/>
      <c r="EA249" s="157"/>
      <c r="EB249" s="157"/>
      <c r="EC249" s="157"/>
      <c r="ED249" s="157"/>
      <c r="EE249" s="157"/>
      <c r="EF249" s="157"/>
      <c r="EG249" s="157"/>
      <c r="EH249" s="157"/>
      <c r="EI249" s="157"/>
      <c r="EJ249" s="157"/>
      <c r="EK249" s="157"/>
      <c r="EL249" s="157"/>
      <c r="EM249" s="157"/>
      <c r="EN249" s="157"/>
      <c r="EO249" s="157"/>
      <c r="EP249" s="157"/>
      <c r="EQ249" s="157"/>
      <c r="ER249" s="157"/>
      <c r="ES249" s="157"/>
      <c r="ET249" s="157"/>
      <c r="EU249" s="157"/>
      <c r="EV249" s="157"/>
      <c r="EW249" s="157"/>
      <c r="EX249" s="157"/>
      <c r="EY249" s="157"/>
      <c r="EZ249" s="157"/>
      <c r="FA249" s="157"/>
      <c r="FB249" s="157"/>
      <c r="FC249" s="157"/>
      <c r="FD249" s="157"/>
      <c r="FE249" s="157"/>
      <c r="FF249" s="157"/>
      <c r="FG249" s="157"/>
      <c r="FH249" s="157"/>
    </row>
    <row r="250" spans="1:164" s="47" customFormat="1" ht="117" x14ac:dyDescent="0.85">
      <c r="A250" s="236" t="s">
        <v>314</v>
      </c>
      <c r="B250" s="237" t="s">
        <v>315</v>
      </c>
      <c r="C250" s="240" t="s">
        <v>318</v>
      </c>
      <c r="D250" s="133" t="s">
        <v>224</v>
      </c>
      <c r="E250" s="133"/>
      <c r="F250" s="133" t="s">
        <v>224</v>
      </c>
      <c r="G250" s="139"/>
      <c r="H250" s="232">
        <v>102000</v>
      </c>
      <c r="I250" s="141"/>
      <c r="J250" s="141"/>
      <c r="K250" s="141"/>
      <c r="L250" s="141"/>
      <c r="M250" s="141"/>
      <c r="N250" s="141"/>
      <c r="O250" s="141"/>
      <c r="P250" s="141"/>
      <c r="Q250" s="141"/>
      <c r="R250" s="141"/>
      <c r="S250" s="141"/>
      <c r="T250" s="141"/>
      <c r="U250" s="141"/>
      <c r="V250" s="141"/>
      <c r="W250" s="141"/>
      <c r="X250" s="141"/>
      <c r="Y250" s="141"/>
      <c r="Z250" s="141"/>
      <c r="AA250" s="141"/>
      <c r="AB250" s="141"/>
      <c r="AC250" s="141"/>
      <c r="AD250" s="141"/>
      <c r="AE250" s="141"/>
      <c r="AF250" s="141"/>
      <c r="AG250" s="141"/>
      <c r="AH250" s="141"/>
      <c r="AI250" s="141"/>
      <c r="AJ250" s="141"/>
      <c r="AK250" s="141"/>
      <c r="AL250" s="141"/>
      <c r="AM250" s="141"/>
      <c r="AN250" s="141"/>
      <c r="AO250" s="141"/>
      <c r="AP250" s="141"/>
      <c r="AQ250" s="141"/>
      <c r="AR250" s="141"/>
      <c r="AS250" s="141"/>
      <c r="AT250" s="141"/>
      <c r="AU250" s="141"/>
      <c r="AV250" s="141"/>
      <c r="AW250" s="141"/>
      <c r="AX250" s="141"/>
      <c r="AY250" s="141"/>
      <c r="AZ250" s="141"/>
      <c r="BA250" s="141"/>
      <c r="BB250" s="141"/>
      <c r="BC250" s="141"/>
      <c r="BD250" s="141"/>
      <c r="BE250" s="141"/>
      <c r="BF250" s="141"/>
      <c r="BG250" s="141"/>
      <c r="BH250" s="141"/>
      <c r="BI250" s="141"/>
      <c r="BJ250" s="141"/>
      <c r="BK250" s="141"/>
      <c r="BL250" s="141"/>
      <c r="BM250" s="141"/>
      <c r="BN250" s="141"/>
      <c r="BO250" s="141"/>
      <c r="BP250" s="141"/>
      <c r="BQ250" s="141"/>
      <c r="BR250" s="141"/>
      <c r="BS250" s="141"/>
      <c r="BT250" s="141"/>
      <c r="BU250" s="141"/>
      <c r="BV250" s="141"/>
      <c r="BW250" s="141"/>
      <c r="BX250" s="141"/>
      <c r="BY250" s="141"/>
      <c r="BZ250" s="141"/>
      <c r="CA250" s="141"/>
      <c r="CB250" s="141"/>
      <c r="CC250" s="141"/>
      <c r="CD250" s="141"/>
      <c r="CE250" s="141"/>
      <c r="CF250" s="141"/>
      <c r="CG250" s="141"/>
      <c r="CH250" s="141"/>
      <c r="CI250" s="141"/>
      <c r="CJ250" s="141"/>
      <c r="CK250" s="141"/>
      <c r="CL250" s="141"/>
      <c r="CM250" s="141"/>
      <c r="CN250" s="141"/>
      <c r="CO250" s="141"/>
      <c r="CP250" s="141"/>
      <c r="CQ250" s="232">
        <v>102000</v>
      </c>
      <c r="CR250" s="141"/>
      <c r="CS250" s="141"/>
      <c r="CT250" s="141"/>
      <c r="CU250" s="141"/>
      <c r="CV250" s="141"/>
      <c r="CW250" s="141"/>
      <c r="CX250" s="141"/>
      <c r="CY250" s="141"/>
      <c r="CZ250" s="141"/>
      <c r="DA250" s="141"/>
      <c r="DB250" s="141"/>
      <c r="DC250" s="141"/>
      <c r="DD250" s="141"/>
      <c r="DE250" s="141"/>
      <c r="DF250" s="141"/>
      <c r="DG250" s="141"/>
      <c r="DH250" s="141"/>
      <c r="DI250" s="141"/>
      <c r="DJ250" s="141"/>
      <c r="DK250" s="141"/>
      <c r="DL250" s="141"/>
      <c r="DM250" s="141"/>
      <c r="DN250" s="141"/>
      <c r="DO250" s="141"/>
      <c r="DP250" s="141"/>
      <c r="DQ250" s="141"/>
      <c r="DR250" s="141"/>
      <c r="DS250" s="141"/>
      <c r="DT250" s="141"/>
      <c r="DU250" s="141"/>
      <c r="DV250" s="141"/>
      <c r="DW250" s="141"/>
      <c r="DX250" s="141"/>
      <c r="DY250" s="141"/>
      <c r="DZ250" s="141"/>
      <c r="EA250" s="141"/>
      <c r="EB250" s="141"/>
      <c r="EC250" s="141"/>
      <c r="ED250" s="141"/>
      <c r="EE250" s="141"/>
      <c r="EF250" s="141"/>
      <c r="EG250" s="141"/>
      <c r="EH250" s="141"/>
      <c r="EI250" s="141"/>
      <c r="EJ250" s="141"/>
      <c r="EK250" s="141"/>
      <c r="EL250" s="141"/>
      <c r="EM250" s="141"/>
      <c r="EN250" s="141"/>
      <c r="EO250" s="141"/>
      <c r="EP250" s="141"/>
      <c r="EQ250" s="141"/>
      <c r="ER250" s="141"/>
      <c r="ES250" s="141"/>
      <c r="ET250" s="141"/>
      <c r="EU250" s="141"/>
      <c r="EV250" s="141"/>
      <c r="EW250" s="141"/>
      <c r="EX250" s="141"/>
      <c r="EY250" s="141"/>
      <c r="EZ250" s="141"/>
      <c r="FA250" s="141"/>
      <c r="FB250" s="141"/>
      <c r="FC250" s="141"/>
      <c r="FD250" s="141"/>
      <c r="FE250" s="141"/>
      <c r="FF250" s="141"/>
      <c r="FG250" s="141"/>
      <c r="FH250" s="141"/>
    </row>
    <row r="251" spans="1:164" s="142" customFormat="1" hidden="1" x14ac:dyDescent="0.85">
      <c r="A251" s="95" t="s">
        <v>201</v>
      </c>
      <c r="B251" s="95"/>
      <c r="C251" s="95"/>
      <c r="D251" s="95"/>
      <c r="E251" s="95"/>
      <c r="F251" s="95"/>
      <c r="G251" s="95"/>
      <c r="H251" s="95">
        <f t="shared" ref="H251:H256" si="492">SUM(I251:FH251)</f>
        <v>0</v>
      </c>
      <c r="I251" s="95"/>
      <c r="J251" s="95"/>
      <c r="K251" s="95"/>
      <c r="L251" s="95"/>
      <c r="M251" s="95"/>
      <c r="N251" s="95"/>
      <c r="O251" s="95"/>
      <c r="P251" s="95"/>
      <c r="Q251" s="95"/>
      <c r="R251" s="95"/>
      <c r="S251" s="95"/>
      <c r="T251" s="95"/>
      <c r="U251" s="95"/>
      <c r="V251" s="95"/>
      <c r="W251" s="95"/>
      <c r="X251" s="95"/>
      <c r="Y251" s="95"/>
      <c r="Z251" s="95"/>
      <c r="AA251" s="95"/>
      <c r="AB251" s="95"/>
      <c r="AC251" s="95"/>
      <c r="AD251" s="95"/>
      <c r="AE251" s="95"/>
      <c r="AF251" s="95"/>
      <c r="AG251" s="95"/>
      <c r="AH251" s="95"/>
      <c r="AI251" s="95"/>
      <c r="AJ251" s="95"/>
      <c r="AK251" s="95"/>
      <c r="AL251" s="95"/>
      <c r="AM251" s="95"/>
      <c r="AN251" s="95"/>
      <c r="AO251" s="95"/>
      <c r="AP251" s="95"/>
      <c r="AQ251" s="95"/>
      <c r="AR251" s="95"/>
      <c r="AS251" s="95"/>
      <c r="AT251" s="95"/>
      <c r="AU251" s="95"/>
      <c r="AV251" s="95"/>
      <c r="AW251" s="95"/>
      <c r="AX251" s="95"/>
      <c r="AY251" s="95"/>
      <c r="AZ251" s="95"/>
      <c r="BA251" s="95"/>
      <c r="BB251" s="95"/>
      <c r="BC251" s="95"/>
      <c r="BD251" s="95"/>
      <c r="BE251" s="95"/>
      <c r="BF251" s="95"/>
      <c r="BG251" s="95"/>
      <c r="BH251" s="95"/>
      <c r="BI251" s="95"/>
      <c r="BJ251" s="95"/>
      <c r="BK251" s="95"/>
      <c r="BL251" s="95"/>
      <c r="BM251" s="95"/>
      <c r="BN251" s="95"/>
      <c r="BO251" s="95"/>
      <c r="BP251" s="95"/>
      <c r="BQ251" s="95"/>
      <c r="BR251" s="95"/>
      <c r="BS251" s="95"/>
      <c r="BT251" s="95"/>
      <c r="BU251" s="95"/>
      <c r="BV251" s="95"/>
      <c r="BW251" s="95"/>
      <c r="BX251" s="95"/>
      <c r="BY251" s="95"/>
      <c r="BZ251" s="95"/>
      <c r="CA251" s="95"/>
      <c r="CB251" s="95"/>
      <c r="CC251" s="95"/>
      <c r="CD251" s="95"/>
      <c r="CE251" s="95"/>
      <c r="CF251" s="95"/>
      <c r="CG251" s="95"/>
      <c r="CH251" s="95"/>
      <c r="CI251" s="95"/>
      <c r="CJ251" s="95"/>
      <c r="CK251" s="95"/>
      <c r="CL251" s="95"/>
      <c r="CM251" s="95"/>
      <c r="CN251" s="95"/>
      <c r="CO251" s="95"/>
      <c r="CP251" s="95"/>
      <c r="CQ251" s="95"/>
      <c r="CR251" s="95"/>
      <c r="CS251" s="95"/>
      <c r="CT251" s="95"/>
      <c r="CU251" s="95"/>
      <c r="CV251" s="95"/>
      <c r="CW251" s="95"/>
      <c r="CX251" s="95"/>
      <c r="CY251" s="95"/>
      <c r="CZ251" s="95"/>
      <c r="DA251" s="95"/>
      <c r="DB251" s="95"/>
      <c r="DC251" s="95"/>
      <c r="DD251" s="95"/>
      <c r="DE251" s="95"/>
      <c r="DF251" s="95"/>
      <c r="DG251" s="95"/>
      <c r="DH251" s="95"/>
      <c r="DI251" s="95"/>
      <c r="DJ251" s="95"/>
      <c r="DK251" s="95"/>
      <c r="DL251" s="95"/>
      <c r="DM251" s="95"/>
      <c r="DN251" s="95"/>
      <c r="DO251" s="95"/>
      <c r="DP251" s="95"/>
      <c r="DQ251" s="95"/>
      <c r="DR251" s="95"/>
      <c r="DS251" s="95"/>
      <c r="DT251" s="95"/>
      <c r="DU251" s="95"/>
      <c r="DV251" s="95"/>
      <c r="DW251" s="95"/>
      <c r="DX251" s="95"/>
      <c r="DY251" s="95"/>
      <c r="DZ251" s="95"/>
      <c r="EA251" s="95"/>
      <c r="EB251" s="95"/>
      <c r="EC251" s="95"/>
      <c r="ED251" s="95"/>
      <c r="EE251" s="95"/>
      <c r="EF251" s="95"/>
      <c r="EG251" s="95"/>
      <c r="EH251" s="95"/>
      <c r="EI251" s="95"/>
      <c r="EJ251" s="95"/>
      <c r="EK251" s="95"/>
      <c r="EL251" s="95"/>
      <c r="EM251" s="95"/>
      <c r="EN251" s="95"/>
      <c r="EO251" s="95"/>
      <c r="EP251" s="95"/>
      <c r="EQ251" s="95"/>
      <c r="ER251" s="95"/>
      <c r="ES251" s="95"/>
      <c r="ET251" s="95"/>
      <c r="EU251" s="95"/>
      <c r="EV251" s="95"/>
      <c r="EW251" s="95"/>
      <c r="EX251" s="95"/>
      <c r="EY251" s="95"/>
      <c r="EZ251" s="95"/>
      <c r="FA251" s="95"/>
      <c r="FB251" s="95"/>
      <c r="FC251" s="95"/>
      <c r="FD251" s="95"/>
      <c r="FE251" s="95"/>
      <c r="FF251" s="95"/>
      <c r="FG251" s="95"/>
      <c r="FH251" s="95"/>
    </row>
    <row r="252" spans="1:164" s="142" customFormat="1" hidden="1" x14ac:dyDescent="0.85">
      <c r="A252" s="50" t="s">
        <v>246</v>
      </c>
      <c r="B252" s="50"/>
      <c r="C252" s="50"/>
      <c r="D252" s="50"/>
      <c r="E252" s="50"/>
      <c r="F252" s="50"/>
      <c r="G252" s="50"/>
      <c r="H252" s="50">
        <f t="shared" si="492"/>
        <v>0</v>
      </c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  <c r="BI252" s="50"/>
      <c r="BJ252" s="50"/>
      <c r="BK252" s="50"/>
      <c r="BL252" s="50"/>
      <c r="BM252" s="50"/>
      <c r="BN252" s="50"/>
      <c r="BO252" s="50"/>
      <c r="BP252" s="50"/>
      <c r="BQ252" s="50"/>
      <c r="BR252" s="50"/>
      <c r="BS252" s="50"/>
      <c r="BT252" s="50"/>
      <c r="BU252" s="50"/>
      <c r="BV252" s="50"/>
      <c r="BW252" s="50"/>
      <c r="BX252" s="50"/>
      <c r="BY252" s="50"/>
      <c r="BZ252" s="50"/>
      <c r="CA252" s="50"/>
      <c r="CB252" s="50"/>
      <c r="CC252" s="50"/>
      <c r="CD252" s="50"/>
      <c r="CE252" s="50"/>
      <c r="CF252" s="50"/>
      <c r="CG252" s="50"/>
      <c r="CH252" s="50"/>
      <c r="CI252" s="50"/>
      <c r="CJ252" s="50"/>
      <c r="CK252" s="50"/>
      <c r="CL252" s="50"/>
      <c r="CM252" s="50"/>
      <c r="CN252" s="50"/>
      <c r="CO252" s="50"/>
      <c r="CP252" s="50"/>
      <c r="CQ252" s="50"/>
      <c r="CR252" s="50"/>
      <c r="CS252" s="50"/>
      <c r="CT252" s="50"/>
      <c r="CU252" s="50"/>
      <c r="CV252" s="50"/>
      <c r="CW252" s="50"/>
      <c r="CX252" s="50"/>
      <c r="CY252" s="50"/>
      <c r="CZ252" s="50"/>
      <c r="DA252" s="50"/>
      <c r="DB252" s="50"/>
      <c r="DC252" s="50"/>
      <c r="DD252" s="50"/>
      <c r="DE252" s="50"/>
      <c r="DF252" s="50"/>
      <c r="DG252" s="50"/>
      <c r="DH252" s="50"/>
      <c r="DI252" s="50"/>
      <c r="DJ252" s="50"/>
      <c r="DK252" s="50"/>
      <c r="DL252" s="50"/>
      <c r="DM252" s="50"/>
      <c r="DN252" s="50"/>
      <c r="DO252" s="50"/>
      <c r="DP252" s="50"/>
      <c r="DQ252" s="50"/>
      <c r="DR252" s="50"/>
      <c r="DS252" s="50"/>
      <c r="DT252" s="50"/>
      <c r="DU252" s="50"/>
      <c r="DV252" s="50"/>
      <c r="DW252" s="50"/>
      <c r="DX252" s="50"/>
      <c r="DY252" s="50"/>
      <c r="DZ252" s="50"/>
      <c r="EA252" s="50"/>
      <c r="EB252" s="50"/>
      <c r="EC252" s="50"/>
      <c r="ED252" s="50"/>
      <c r="EE252" s="50"/>
      <c r="EF252" s="50"/>
      <c r="EG252" s="50"/>
      <c r="EH252" s="50"/>
      <c r="EI252" s="50"/>
      <c r="EJ252" s="50"/>
      <c r="EK252" s="50"/>
      <c r="EL252" s="50"/>
      <c r="EM252" s="50"/>
      <c r="EN252" s="50"/>
      <c r="EO252" s="50"/>
      <c r="EP252" s="50"/>
      <c r="EQ252" s="50"/>
      <c r="ER252" s="50"/>
      <c r="ES252" s="50"/>
      <c r="ET252" s="50"/>
      <c r="EU252" s="50"/>
      <c r="EV252" s="50"/>
      <c r="EW252" s="50"/>
      <c r="EX252" s="50"/>
      <c r="EY252" s="50"/>
      <c r="EZ252" s="50"/>
      <c r="FA252" s="50"/>
      <c r="FB252" s="50"/>
      <c r="FC252" s="50"/>
      <c r="FD252" s="50"/>
      <c r="FE252" s="50"/>
      <c r="FF252" s="50"/>
      <c r="FG252" s="50"/>
      <c r="FH252" s="50"/>
    </row>
    <row r="253" spans="1:164" s="142" customFormat="1" hidden="1" x14ac:dyDescent="0.85">
      <c r="A253" s="95" t="s">
        <v>204</v>
      </c>
      <c r="B253" s="95"/>
      <c r="C253" s="95"/>
      <c r="D253" s="95"/>
      <c r="E253" s="95"/>
      <c r="F253" s="95"/>
      <c r="G253" s="95"/>
      <c r="H253" s="95">
        <f t="shared" si="492"/>
        <v>0</v>
      </c>
      <c r="I253" s="95"/>
      <c r="J253" s="95"/>
      <c r="K253" s="95"/>
      <c r="L253" s="95"/>
      <c r="M253" s="95"/>
      <c r="N253" s="95"/>
      <c r="O253" s="95"/>
      <c r="P253" s="95"/>
      <c r="Q253" s="95"/>
      <c r="R253" s="95"/>
      <c r="S253" s="95"/>
      <c r="T253" s="95"/>
      <c r="U253" s="95"/>
      <c r="V253" s="95"/>
      <c r="W253" s="95"/>
      <c r="X253" s="95"/>
      <c r="Y253" s="95"/>
      <c r="Z253" s="95"/>
      <c r="AA253" s="95"/>
      <c r="AB253" s="95"/>
      <c r="AC253" s="95"/>
      <c r="AD253" s="95"/>
      <c r="AE253" s="95"/>
      <c r="AF253" s="95"/>
      <c r="AG253" s="95"/>
      <c r="AH253" s="95"/>
      <c r="AI253" s="95"/>
      <c r="AJ253" s="95"/>
      <c r="AK253" s="95"/>
      <c r="AL253" s="95"/>
      <c r="AM253" s="95"/>
      <c r="AN253" s="95"/>
      <c r="AO253" s="95"/>
      <c r="AP253" s="95"/>
      <c r="AQ253" s="95"/>
      <c r="AR253" s="95"/>
      <c r="AS253" s="95"/>
      <c r="AT253" s="95"/>
      <c r="AU253" s="95"/>
      <c r="AV253" s="95"/>
      <c r="AW253" s="95"/>
      <c r="AX253" s="95"/>
      <c r="AY253" s="95"/>
      <c r="AZ253" s="95"/>
      <c r="BA253" s="95"/>
      <c r="BB253" s="95"/>
      <c r="BC253" s="95"/>
      <c r="BD253" s="95"/>
      <c r="BE253" s="95"/>
      <c r="BF253" s="95"/>
      <c r="BG253" s="95"/>
      <c r="BH253" s="95"/>
      <c r="BI253" s="95"/>
      <c r="BJ253" s="95"/>
      <c r="BK253" s="95"/>
      <c r="BL253" s="95"/>
      <c r="BM253" s="95"/>
      <c r="BN253" s="95"/>
      <c r="BO253" s="95"/>
      <c r="BP253" s="95"/>
      <c r="BQ253" s="95"/>
      <c r="BR253" s="95"/>
      <c r="BS253" s="95"/>
      <c r="BT253" s="95"/>
      <c r="BU253" s="95"/>
      <c r="BV253" s="95"/>
      <c r="BW253" s="95"/>
      <c r="BX253" s="95"/>
      <c r="BY253" s="95"/>
      <c r="BZ253" s="95"/>
      <c r="CA253" s="95"/>
      <c r="CB253" s="95"/>
      <c r="CC253" s="95"/>
      <c r="CD253" s="95"/>
      <c r="CE253" s="95"/>
      <c r="CF253" s="95"/>
      <c r="CG253" s="95"/>
      <c r="CH253" s="95"/>
      <c r="CI253" s="95"/>
      <c r="CJ253" s="95"/>
      <c r="CK253" s="95"/>
      <c r="CL253" s="95"/>
      <c r="CM253" s="95"/>
      <c r="CN253" s="95"/>
      <c r="CO253" s="95"/>
      <c r="CP253" s="95"/>
      <c r="CQ253" s="95"/>
      <c r="CR253" s="95"/>
      <c r="CS253" s="95"/>
      <c r="CT253" s="95"/>
      <c r="CU253" s="95"/>
      <c r="CV253" s="95"/>
      <c r="CW253" s="95"/>
      <c r="CX253" s="95"/>
      <c r="CY253" s="95"/>
      <c r="CZ253" s="95"/>
      <c r="DA253" s="95"/>
      <c r="DB253" s="95"/>
      <c r="DC253" s="95"/>
      <c r="DD253" s="95"/>
      <c r="DE253" s="95"/>
      <c r="DF253" s="95"/>
      <c r="DG253" s="95"/>
      <c r="DH253" s="95"/>
      <c r="DI253" s="95"/>
      <c r="DJ253" s="95"/>
      <c r="DK253" s="95"/>
      <c r="DL253" s="95"/>
      <c r="DM253" s="95"/>
      <c r="DN253" s="95"/>
      <c r="DO253" s="95"/>
      <c r="DP253" s="95"/>
      <c r="DQ253" s="95"/>
      <c r="DR253" s="95"/>
      <c r="DS253" s="95"/>
      <c r="DT253" s="95"/>
      <c r="DU253" s="95"/>
      <c r="DV253" s="95"/>
      <c r="DW253" s="95"/>
      <c r="DX253" s="95"/>
      <c r="DY253" s="95"/>
      <c r="DZ253" s="95"/>
      <c r="EA253" s="95"/>
      <c r="EB253" s="95"/>
      <c r="EC253" s="95"/>
      <c r="ED253" s="95"/>
      <c r="EE253" s="95"/>
      <c r="EF253" s="95"/>
      <c r="EG253" s="95"/>
      <c r="EH253" s="95"/>
      <c r="EI253" s="95"/>
      <c r="EJ253" s="95"/>
      <c r="EK253" s="95"/>
      <c r="EL253" s="95"/>
      <c r="EM253" s="95"/>
      <c r="EN253" s="95"/>
      <c r="EO253" s="95"/>
      <c r="EP253" s="95"/>
      <c r="EQ253" s="95"/>
      <c r="ER253" s="95"/>
      <c r="ES253" s="95"/>
      <c r="ET253" s="95"/>
      <c r="EU253" s="95"/>
      <c r="EV253" s="95"/>
      <c r="EW253" s="95"/>
      <c r="EX253" s="95"/>
      <c r="EY253" s="95"/>
      <c r="EZ253" s="95"/>
      <c r="FA253" s="95"/>
      <c r="FB253" s="95"/>
      <c r="FC253" s="95"/>
      <c r="FD253" s="95"/>
      <c r="FE253" s="95"/>
      <c r="FF253" s="95"/>
      <c r="FG253" s="95"/>
      <c r="FH253" s="95"/>
    </row>
    <row r="254" spans="1:164" s="142" customFormat="1" hidden="1" x14ac:dyDescent="0.85">
      <c r="A254" s="50" t="s">
        <v>205</v>
      </c>
      <c r="B254" s="50"/>
      <c r="C254" s="50"/>
      <c r="D254" s="50"/>
      <c r="E254" s="50"/>
      <c r="F254" s="50"/>
      <c r="G254" s="50"/>
      <c r="H254" s="50">
        <f t="shared" si="492"/>
        <v>0</v>
      </c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  <c r="BI254" s="50"/>
      <c r="BJ254" s="50"/>
      <c r="BK254" s="50"/>
      <c r="BL254" s="50"/>
      <c r="BM254" s="50"/>
      <c r="BN254" s="50"/>
      <c r="BO254" s="50"/>
      <c r="BP254" s="50"/>
      <c r="BQ254" s="50"/>
      <c r="BR254" s="50"/>
      <c r="BS254" s="50"/>
      <c r="BT254" s="50"/>
      <c r="BU254" s="50"/>
      <c r="BV254" s="50"/>
      <c r="BW254" s="50"/>
      <c r="BX254" s="50"/>
      <c r="BY254" s="50"/>
      <c r="BZ254" s="50"/>
      <c r="CA254" s="50"/>
      <c r="CB254" s="50"/>
      <c r="CC254" s="50"/>
      <c r="CD254" s="50"/>
      <c r="CE254" s="50"/>
      <c r="CF254" s="50"/>
      <c r="CG254" s="50"/>
      <c r="CH254" s="50"/>
      <c r="CI254" s="50"/>
      <c r="CJ254" s="50"/>
      <c r="CK254" s="50"/>
      <c r="CL254" s="50"/>
      <c r="CM254" s="50"/>
      <c r="CN254" s="50"/>
      <c r="CO254" s="50"/>
      <c r="CP254" s="50"/>
      <c r="CQ254" s="50"/>
      <c r="CR254" s="50"/>
      <c r="CS254" s="50"/>
      <c r="CT254" s="50"/>
      <c r="CU254" s="50"/>
      <c r="CV254" s="50"/>
      <c r="CW254" s="50"/>
      <c r="CX254" s="50"/>
      <c r="CY254" s="50"/>
      <c r="CZ254" s="50"/>
      <c r="DA254" s="50"/>
      <c r="DB254" s="50"/>
      <c r="DC254" s="50"/>
      <c r="DD254" s="50"/>
      <c r="DE254" s="50"/>
      <c r="DF254" s="50"/>
      <c r="DG254" s="50"/>
      <c r="DH254" s="50"/>
      <c r="DI254" s="50"/>
      <c r="DJ254" s="50"/>
      <c r="DK254" s="50"/>
      <c r="DL254" s="50"/>
      <c r="DM254" s="50"/>
      <c r="DN254" s="50"/>
      <c r="DO254" s="50"/>
      <c r="DP254" s="50"/>
      <c r="DQ254" s="50"/>
      <c r="DR254" s="50"/>
      <c r="DS254" s="50"/>
      <c r="DT254" s="50"/>
      <c r="DU254" s="50"/>
      <c r="DV254" s="50"/>
      <c r="DW254" s="50"/>
      <c r="DX254" s="50"/>
      <c r="DY254" s="50"/>
      <c r="DZ254" s="50"/>
      <c r="EA254" s="50"/>
      <c r="EB254" s="50"/>
      <c r="EC254" s="50"/>
      <c r="ED254" s="50"/>
      <c r="EE254" s="50"/>
      <c r="EF254" s="50"/>
      <c r="EG254" s="50"/>
      <c r="EH254" s="50"/>
      <c r="EI254" s="50"/>
      <c r="EJ254" s="50"/>
      <c r="EK254" s="50"/>
      <c r="EL254" s="50"/>
      <c r="EM254" s="50"/>
      <c r="EN254" s="50"/>
      <c r="EO254" s="50"/>
      <c r="EP254" s="50"/>
      <c r="EQ254" s="50"/>
      <c r="ER254" s="50"/>
      <c r="ES254" s="50"/>
      <c r="ET254" s="50"/>
      <c r="EU254" s="50"/>
      <c r="EV254" s="50"/>
      <c r="EW254" s="50"/>
      <c r="EX254" s="50"/>
      <c r="EY254" s="50"/>
      <c r="EZ254" s="50"/>
      <c r="FA254" s="50"/>
      <c r="FB254" s="50"/>
      <c r="FC254" s="50"/>
      <c r="FD254" s="50"/>
      <c r="FE254" s="50"/>
      <c r="FF254" s="50"/>
      <c r="FG254" s="50"/>
      <c r="FH254" s="50"/>
    </row>
    <row r="255" spans="1:164" s="142" customFormat="1" x14ac:dyDescent="0.85">
      <c r="A255" s="95" t="s">
        <v>206</v>
      </c>
      <c r="B255" s="95"/>
      <c r="C255" s="95"/>
      <c r="D255" s="95"/>
      <c r="E255" s="95"/>
      <c r="F255" s="95"/>
      <c r="G255" s="95"/>
      <c r="H255" s="48">
        <f>SUM(H248:H250)</f>
        <v>333000</v>
      </c>
      <c r="I255" s="48">
        <f t="shared" ref="I255:BT255" si="493">SUM(I248:I250)</f>
        <v>0</v>
      </c>
      <c r="J255" s="48">
        <f t="shared" si="493"/>
        <v>0</v>
      </c>
      <c r="K255" s="48">
        <f t="shared" si="493"/>
        <v>0</v>
      </c>
      <c r="L255" s="48">
        <f t="shared" si="493"/>
        <v>0</v>
      </c>
      <c r="M255" s="48">
        <f t="shared" si="493"/>
        <v>0</v>
      </c>
      <c r="N255" s="48">
        <f t="shared" si="493"/>
        <v>0</v>
      </c>
      <c r="O255" s="48">
        <f t="shared" si="493"/>
        <v>0</v>
      </c>
      <c r="P255" s="48">
        <f t="shared" si="493"/>
        <v>0</v>
      </c>
      <c r="Q255" s="48">
        <f t="shared" si="493"/>
        <v>0</v>
      </c>
      <c r="R255" s="48">
        <f t="shared" si="493"/>
        <v>0</v>
      </c>
      <c r="S255" s="48">
        <f t="shared" si="493"/>
        <v>0</v>
      </c>
      <c r="T255" s="48">
        <f t="shared" si="493"/>
        <v>0</v>
      </c>
      <c r="U255" s="48">
        <f t="shared" si="493"/>
        <v>0</v>
      </c>
      <c r="V255" s="48">
        <f t="shared" si="493"/>
        <v>0</v>
      </c>
      <c r="W255" s="48">
        <f t="shared" si="493"/>
        <v>0</v>
      </c>
      <c r="X255" s="48">
        <f t="shared" si="493"/>
        <v>0</v>
      </c>
      <c r="Y255" s="48">
        <f t="shared" si="493"/>
        <v>0</v>
      </c>
      <c r="Z255" s="48">
        <f t="shared" si="493"/>
        <v>0</v>
      </c>
      <c r="AA255" s="48">
        <f t="shared" si="493"/>
        <v>0</v>
      </c>
      <c r="AB255" s="48">
        <f t="shared" si="493"/>
        <v>0</v>
      </c>
      <c r="AC255" s="48">
        <f t="shared" si="493"/>
        <v>0</v>
      </c>
      <c r="AD255" s="48">
        <f t="shared" si="493"/>
        <v>0</v>
      </c>
      <c r="AE255" s="48">
        <f t="shared" si="493"/>
        <v>0</v>
      </c>
      <c r="AF255" s="48">
        <f t="shared" si="493"/>
        <v>0</v>
      </c>
      <c r="AG255" s="48">
        <f t="shared" si="493"/>
        <v>0</v>
      </c>
      <c r="AH255" s="48">
        <f t="shared" si="493"/>
        <v>0</v>
      </c>
      <c r="AI255" s="48">
        <f t="shared" si="493"/>
        <v>0</v>
      </c>
      <c r="AJ255" s="48">
        <f t="shared" si="493"/>
        <v>0</v>
      </c>
      <c r="AK255" s="48">
        <f t="shared" si="493"/>
        <v>0</v>
      </c>
      <c r="AL255" s="48">
        <f t="shared" si="493"/>
        <v>0</v>
      </c>
      <c r="AM255" s="48">
        <f t="shared" si="493"/>
        <v>0</v>
      </c>
      <c r="AN255" s="48">
        <f t="shared" si="493"/>
        <v>0</v>
      </c>
      <c r="AO255" s="48">
        <f t="shared" si="493"/>
        <v>0</v>
      </c>
      <c r="AP255" s="48">
        <f t="shared" si="493"/>
        <v>0</v>
      </c>
      <c r="AQ255" s="48">
        <f t="shared" si="493"/>
        <v>0</v>
      </c>
      <c r="AR255" s="48">
        <f t="shared" si="493"/>
        <v>0</v>
      </c>
      <c r="AS255" s="48">
        <f t="shared" si="493"/>
        <v>0</v>
      </c>
      <c r="AT255" s="48">
        <f t="shared" si="493"/>
        <v>0</v>
      </c>
      <c r="AU255" s="48">
        <f t="shared" si="493"/>
        <v>0</v>
      </c>
      <c r="AV255" s="48">
        <f t="shared" si="493"/>
        <v>0</v>
      </c>
      <c r="AW255" s="48">
        <f t="shared" si="493"/>
        <v>0</v>
      </c>
      <c r="AX255" s="48">
        <f t="shared" si="493"/>
        <v>0</v>
      </c>
      <c r="AY255" s="48">
        <f t="shared" si="493"/>
        <v>0</v>
      </c>
      <c r="AZ255" s="48">
        <f t="shared" si="493"/>
        <v>0</v>
      </c>
      <c r="BA255" s="48">
        <f t="shared" si="493"/>
        <v>0</v>
      </c>
      <c r="BB255" s="48">
        <f t="shared" si="493"/>
        <v>0</v>
      </c>
      <c r="BC255" s="48">
        <f t="shared" si="493"/>
        <v>0</v>
      </c>
      <c r="BD255" s="48">
        <f t="shared" si="493"/>
        <v>0</v>
      </c>
      <c r="BE255" s="48">
        <f t="shared" si="493"/>
        <v>0</v>
      </c>
      <c r="BF255" s="48">
        <f t="shared" si="493"/>
        <v>0</v>
      </c>
      <c r="BG255" s="48">
        <f t="shared" si="493"/>
        <v>0</v>
      </c>
      <c r="BH255" s="48">
        <f t="shared" si="493"/>
        <v>0</v>
      </c>
      <c r="BI255" s="48">
        <f t="shared" si="493"/>
        <v>0</v>
      </c>
      <c r="BJ255" s="48">
        <f t="shared" si="493"/>
        <v>0</v>
      </c>
      <c r="BK255" s="48">
        <f t="shared" si="493"/>
        <v>0</v>
      </c>
      <c r="BL255" s="48">
        <f t="shared" si="493"/>
        <v>0</v>
      </c>
      <c r="BM255" s="48">
        <f t="shared" si="493"/>
        <v>0</v>
      </c>
      <c r="BN255" s="48">
        <f t="shared" si="493"/>
        <v>0</v>
      </c>
      <c r="BO255" s="48">
        <f t="shared" si="493"/>
        <v>0</v>
      </c>
      <c r="BP255" s="48">
        <f t="shared" si="493"/>
        <v>0</v>
      </c>
      <c r="BQ255" s="48">
        <f t="shared" si="493"/>
        <v>0</v>
      </c>
      <c r="BR255" s="48">
        <f t="shared" si="493"/>
        <v>0</v>
      </c>
      <c r="BS255" s="48">
        <f t="shared" si="493"/>
        <v>0</v>
      </c>
      <c r="BT255" s="48">
        <f t="shared" si="493"/>
        <v>0</v>
      </c>
      <c r="BU255" s="48">
        <f t="shared" ref="BU255:EG255" si="494">SUM(BU248:BU250)</f>
        <v>0</v>
      </c>
      <c r="BV255" s="48">
        <f t="shared" si="494"/>
        <v>0</v>
      </c>
      <c r="BW255" s="48">
        <f t="shared" si="494"/>
        <v>0</v>
      </c>
      <c r="BX255" s="48">
        <f t="shared" si="494"/>
        <v>0</v>
      </c>
      <c r="BY255" s="48">
        <f t="shared" si="494"/>
        <v>0</v>
      </c>
      <c r="BZ255" s="48">
        <f t="shared" si="494"/>
        <v>0</v>
      </c>
      <c r="CA255" s="48">
        <f t="shared" si="494"/>
        <v>0</v>
      </c>
      <c r="CB255" s="48">
        <f t="shared" si="494"/>
        <v>0</v>
      </c>
      <c r="CC255" s="48">
        <f t="shared" si="494"/>
        <v>0</v>
      </c>
      <c r="CD255" s="48">
        <f t="shared" si="494"/>
        <v>0</v>
      </c>
      <c r="CE255" s="48">
        <f t="shared" si="494"/>
        <v>0</v>
      </c>
      <c r="CF255" s="48">
        <f t="shared" si="494"/>
        <v>0</v>
      </c>
      <c r="CG255" s="48">
        <f t="shared" si="494"/>
        <v>0</v>
      </c>
      <c r="CH255" s="48">
        <f t="shared" si="494"/>
        <v>0</v>
      </c>
      <c r="CI255" s="48">
        <f t="shared" si="494"/>
        <v>0</v>
      </c>
      <c r="CJ255" s="48">
        <f t="shared" si="494"/>
        <v>0</v>
      </c>
      <c r="CK255" s="48">
        <f t="shared" si="494"/>
        <v>0</v>
      </c>
      <c r="CL255" s="48">
        <f t="shared" si="494"/>
        <v>0</v>
      </c>
      <c r="CM255" s="48">
        <f t="shared" si="494"/>
        <v>0</v>
      </c>
      <c r="CN255" s="48">
        <f t="shared" si="494"/>
        <v>0</v>
      </c>
      <c r="CO255" s="48">
        <f t="shared" si="494"/>
        <v>0</v>
      </c>
      <c r="CP255" s="48">
        <f t="shared" si="494"/>
        <v>0</v>
      </c>
      <c r="CQ255" s="48">
        <f t="shared" si="494"/>
        <v>333000</v>
      </c>
      <c r="CR255" s="48">
        <f t="shared" si="494"/>
        <v>0</v>
      </c>
      <c r="CS255" s="48"/>
      <c r="CT255" s="48">
        <f t="shared" si="494"/>
        <v>0</v>
      </c>
      <c r="CU255" s="48">
        <f t="shared" si="494"/>
        <v>0</v>
      </c>
      <c r="CV255" s="48">
        <f t="shared" si="494"/>
        <v>0</v>
      </c>
      <c r="CW255" s="48">
        <f t="shared" si="494"/>
        <v>0</v>
      </c>
      <c r="CX255" s="48">
        <f t="shared" si="494"/>
        <v>0</v>
      </c>
      <c r="CY255" s="48">
        <f t="shared" si="494"/>
        <v>0</v>
      </c>
      <c r="CZ255" s="48">
        <f t="shared" si="494"/>
        <v>0</v>
      </c>
      <c r="DA255" s="48">
        <f t="shared" si="494"/>
        <v>0</v>
      </c>
      <c r="DB255" s="48">
        <f t="shared" si="494"/>
        <v>0</v>
      </c>
      <c r="DC255" s="48">
        <f t="shared" si="494"/>
        <v>0</v>
      </c>
      <c r="DD255" s="48">
        <f t="shared" si="494"/>
        <v>0</v>
      </c>
      <c r="DE255" s="48">
        <f t="shared" si="494"/>
        <v>0</v>
      </c>
      <c r="DF255" s="48">
        <f t="shared" si="494"/>
        <v>0</v>
      </c>
      <c r="DG255" s="48">
        <f t="shared" si="494"/>
        <v>0</v>
      </c>
      <c r="DH255" s="48">
        <f t="shared" si="494"/>
        <v>0</v>
      </c>
      <c r="DI255" s="48">
        <f t="shared" si="494"/>
        <v>0</v>
      </c>
      <c r="DJ255" s="48">
        <f t="shared" si="494"/>
        <v>0</v>
      </c>
      <c r="DK255" s="48">
        <f t="shared" si="494"/>
        <v>0</v>
      </c>
      <c r="DL255" s="48">
        <f t="shared" si="494"/>
        <v>0</v>
      </c>
      <c r="DM255" s="48">
        <f t="shared" si="494"/>
        <v>0</v>
      </c>
      <c r="DN255" s="48">
        <f t="shared" si="494"/>
        <v>0</v>
      </c>
      <c r="DO255" s="48">
        <f t="shared" si="494"/>
        <v>0</v>
      </c>
      <c r="DP255" s="48">
        <f t="shared" si="494"/>
        <v>0</v>
      </c>
      <c r="DQ255" s="48">
        <f t="shared" si="494"/>
        <v>0</v>
      </c>
      <c r="DR255" s="48">
        <f t="shared" si="494"/>
        <v>0</v>
      </c>
      <c r="DS255" s="48">
        <f t="shared" si="494"/>
        <v>0</v>
      </c>
      <c r="DT255" s="48">
        <f t="shared" si="494"/>
        <v>0</v>
      </c>
      <c r="DU255" s="48">
        <f t="shared" si="494"/>
        <v>0</v>
      </c>
      <c r="DV255" s="48">
        <f t="shared" si="494"/>
        <v>0</v>
      </c>
      <c r="DW255" s="48">
        <f t="shared" si="494"/>
        <v>0</v>
      </c>
      <c r="DX255" s="48">
        <f t="shared" si="494"/>
        <v>0</v>
      </c>
      <c r="DY255" s="48">
        <f t="shared" si="494"/>
        <v>0</v>
      </c>
      <c r="DZ255" s="48">
        <f t="shared" si="494"/>
        <v>0</v>
      </c>
      <c r="EA255" s="48">
        <f t="shared" si="494"/>
        <v>0</v>
      </c>
      <c r="EB255" s="48">
        <f t="shared" si="494"/>
        <v>0</v>
      </c>
      <c r="EC255" s="48">
        <f t="shared" si="494"/>
        <v>0</v>
      </c>
      <c r="ED255" s="48">
        <f t="shared" si="494"/>
        <v>0</v>
      </c>
      <c r="EE255" s="48">
        <f t="shared" si="494"/>
        <v>0</v>
      </c>
      <c r="EF255" s="48">
        <f t="shared" si="494"/>
        <v>0</v>
      </c>
      <c r="EG255" s="48">
        <f t="shared" si="494"/>
        <v>0</v>
      </c>
      <c r="EH255" s="48">
        <f t="shared" ref="EH255:FH255" si="495">SUM(EH248:EH250)</f>
        <v>0</v>
      </c>
      <c r="EI255" s="48">
        <f t="shared" si="495"/>
        <v>0</v>
      </c>
      <c r="EJ255" s="48">
        <f t="shared" si="495"/>
        <v>0</v>
      </c>
      <c r="EK255" s="48">
        <f t="shared" si="495"/>
        <v>0</v>
      </c>
      <c r="EL255" s="48">
        <f t="shared" si="495"/>
        <v>0</v>
      </c>
      <c r="EM255" s="48">
        <f t="shared" si="495"/>
        <v>0</v>
      </c>
      <c r="EN255" s="48">
        <f t="shared" si="495"/>
        <v>0</v>
      </c>
      <c r="EO255" s="48">
        <f t="shared" si="495"/>
        <v>0</v>
      </c>
      <c r="EP255" s="48">
        <f t="shared" si="495"/>
        <v>0</v>
      </c>
      <c r="EQ255" s="48">
        <f t="shared" si="495"/>
        <v>0</v>
      </c>
      <c r="ER255" s="48">
        <f t="shared" si="495"/>
        <v>0</v>
      </c>
      <c r="ES255" s="48">
        <f t="shared" si="495"/>
        <v>0</v>
      </c>
      <c r="ET255" s="48">
        <f t="shared" si="495"/>
        <v>0</v>
      </c>
      <c r="EU255" s="48">
        <f t="shared" si="495"/>
        <v>0</v>
      </c>
      <c r="EV255" s="48">
        <f t="shared" si="495"/>
        <v>0</v>
      </c>
      <c r="EW255" s="48">
        <f t="shared" si="495"/>
        <v>0</v>
      </c>
      <c r="EX255" s="48">
        <f t="shared" si="495"/>
        <v>0</v>
      </c>
      <c r="EY255" s="48">
        <f t="shared" si="495"/>
        <v>0</v>
      </c>
      <c r="EZ255" s="48">
        <f t="shared" si="495"/>
        <v>0</v>
      </c>
      <c r="FA255" s="48">
        <f t="shared" si="495"/>
        <v>0</v>
      </c>
      <c r="FB255" s="48">
        <f t="shared" si="495"/>
        <v>0</v>
      </c>
      <c r="FC255" s="48">
        <f t="shared" si="495"/>
        <v>0</v>
      </c>
      <c r="FD255" s="48">
        <f t="shared" si="495"/>
        <v>0</v>
      </c>
      <c r="FE255" s="48">
        <f t="shared" si="495"/>
        <v>0</v>
      </c>
      <c r="FF255" s="48">
        <f t="shared" si="495"/>
        <v>0</v>
      </c>
      <c r="FG255" s="48">
        <f t="shared" si="495"/>
        <v>0</v>
      </c>
      <c r="FH255" s="48">
        <f t="shared" si="495"/>
        <v>0</v>
      </c>
    </row>
    <row r="256" spans="1:164" s="142" customFormat="1" hidden="1" x14ac:dyDescent="0.85">
      <c r="A256" s="50" t="s">
        <v>208</v>
      </c>
      <c r="B256" s="50"/>
      <c r="C256" s="50"/>
      <c r="D256" s="50"/>
      <c r="E256" s="50"/>
      <c r="F256" s="50"/>
      <c r="G256" s="50"/>
      <c r="H256" s="50">
        <f t="shared" si="492"/>
        <v>0</v>
      </c>
      <c r="I256" s="50">
        <f t="shared" ref="I256" si="496">SUM(J256:FI256)</f>
        <v>0</v>
      </c>
      <c r="J256" s="50">
        <f t="shared" ref="J256" si="497">SUM(K256:FJ256)</f>
        <v>0</v>
      </c>
      <c r="K256" s="50">
        <f t="shared" ref="K256" si="498">SUM(L256:FK256)</f>
        <v>0</v>
      </c>
      <c r="L256" s="50">
        <f t="shared" ref="L256" si="499">SUM(M256:FL256)</f>
        <v>0</v>
      </c>
      <c r="M256" s="50">
        <f t="shared" ref="M256" si="500">SUM(N256:FM256)</f>
        <v>0</v>
      </c>
      <c r="N256" s="50">
        <f t="shared" ref="N256" si="501">SUM(O256:FN256)</f>
        <v>0</v>
      </c>
      <c r="O256" s="50">
        <f t="shared" ref="O256" si="502">SUM(P256:FO256)</f>
        <v>0</v>
      </c>
      <c r="P256" s="50">
        <f t="shared" ref="P256" si="503">SUM(Q256:FP256)</f>
        <v>0</v>
      </c>
      <c r="Q256" s="50">
        <f t="shared" ref="Q256" si="504">SUM(R256:FQ256)</f>
        <v>0</v>
      </c>
      <c r="R256" s="50">
        <f t="shared" ref="R256" si="505">SUM(S256:FR256)</f>
        <v>0</v>
      </c>
      <c r="S256" s="50">
        <f t="shared" ref="S256" si="506">SUM(T256:FS256)</f>
        <v>0</v>
      </c>
      <c r="T256" s="50">
        <f t="shared" ref="T256" si="507">SUM(U256:FT256)</f>
        <v>0</v>
      </c>
      <c r="U256" s="50">
        <f t="shared" ref="U256" si="508">SUM(V256:FU256)</f>
        <v>0</v>
      </c>
      <c r="V256" s="50">
        <f t="shared" ref="V256" si="509">SUM(W256:FV256)</f>
        <v>0</v>
      </c>
      <c r="W256" s="50">
        <f t="shared" ref="W256" si="510">SUM(X256:FW256)</f>
        <v>0</v>
      </c>
      <c r="X256" s="50">
        <f t="shared" ref="X256" si="511">SUM(Y256:FX256)</f>
        <v>0</v>
      </c>
      <c r="Y256" s="50">
        <f t="shared" ref="Y256" si="512">SUM(Z256:FY256)</f>
        <v>0</v>
      </c>
      <c r="Z256" s="50">
        <f t="shared" ref="Z256" si="513">SUM(AA256:FZ256)</f>
        <v>0</v>
      </c>
      <c r="AA256" s="50">
        <f t="shared" ref="AA256" si="514">SUM(AB256:GA256)</f>
        <v>0</v>
      </c>
      <c r="AB256" s="50">
        <f t="shared" ref="AB256" si="515">SUM(AC256:GB256)</f>
        <v>0</v>
      </c>
      <c r="AC256" s="50">
        <f t="shared" ref="AC256" si="516">SUM(AD256:GC256)</f>
        <v>0</v>
      </c>
      <c r="AD256" s="50">
        <f t="shared" ref="AD256" si="517">SUM(AE256:GD256)</f>
        <v>0</v>
      </c>
      <c r="AE256" s="50">
        <f t="shared" ref="AE256" si="518">SUM(AF256:GE256)</f>
        <v>0</v>
      </c>
      <c r="AF256" s="50">
        <f t="shared" ref="AF256" si="519">SUM(AG256:GF256)</f>
        <v>0</v>
      </c>
      <c r="AG256" s="50">
        <f t="shared" ref="AG256" si="520">SUM(AH256:GG256)</f>
        <v>0</v>
      </c>
      <c r="AH256" s="50">
        <f t="shared" ref="AH256" si="521">SUM(AI256:GH256)</f>
        <v>0</v>
      </c>
      <c r="AI256" s="50">
        <f t="shared" ref="AI256" si="522">SUM(AJ256:GI256)</f>
        <v>0</v>
      </c>
      <c r="AJ256" s="50">
        <f t="shared" ref="AJ256" si="523">SUM(AK256:GJ256)</f>
        <v>0</v>
      </c>
      <c r="AK256" s="50">
        <f t="shared" ref="AK256" si="524">SUM(AL256:GK256)</f>
        <v>0</v>
      </c>
      <c r="AL256" s="50">
        <f t="shared" ref="AL256" si="525">SUM(AM256:GL256)</f>
        <v>0</v>
      </c>
      <c r="AM256" s="50">
        <f t="shared" ref="AM256" si="526">SUM(AN256:GM256)</f>
        <v>0</v>
      </c>
      <c r="AN256" s="50">
        <f t="shared" ref="AN256" si="527">SUM(AO256:GN256)</f>
        <v>0</v>
      </c>
      <c r="AO256" s="50">
        <f t="shared" ref="AO256" si="528">SUM(AP256:GO256)</f>
        <v>0</v>
      </c>
      <c r="AP256" s="50">
        <f t="shared" ref="AP256" si="529">SUM(AQ256:GP256)</f>
        <v>0</v>
      </c>
      <c r="AQ256" s="50">
        <f t="shared" ref="AQ256" si="530">SUM(AR256:GQ256)</f>
        <v>0</v>
      </c>
      <c r="AR256" s="50">
        <f t="shared" ref="AR256" si="531">SUM(AS256:GR256)</f>
        <v>0</v>
      </c>
      <c r="AS256" s="50">
        <f t="shared" ref="AS256" si="532">SUM(AT256:GS256)</f>
        <v>0</v>
      </c>
      <c r="AT256" s="50">
        <f t="shared" ref="AT256" si="533">SUM(AU256:GT256)</f>
        <v>0</v>
      </c>
      <c r="AU256" s="50">
        <f t="shared" ref="AU256" si="534">SUM(AV256:GU256)</f>
        <v>0</v>
      </c>
      <c r="AV256" s="50">
        <f t="shared" ref="AV256" si="535">SUM(AW256:GV256)</f>
        <v>0</v>
      </c>
      <c r="AW256" s="50">
        <f t="shared" ref="AW256" si="536">SUM(AX256:GW256)</f>
        <v>0</v>
      </c>
      <c r="AX256" s="50">
        <f t="shared" ref="AX256" si="537">SUM(AY256:GX256)</f>
        <v>0</v>
      </c>
      <c r="AY256" s="50">
        <f t="shared" ref="AY256" si="538">SUM(AZ256:GY256)</f>
        <v>0</v>
      </c>
      <c r="AZ256" s="50">
        <f t="shared" ref="AZ256" si="539">SUM(BA256:GZ256)</f>
        <v>0</v>
      </c>
      <c r="BA256" s="50">
        <f t="shared" ref="BA256" si="540">SUM(BB256:HA256)</f>
        <v>0</v>
      </c>
      <c r="BB256" s="50">
        <f t="shared" ref="BB256" si="541">SUM(BC256:HB256)</f>
        <v>0</v>
      </c>
      <c r="BC256" s="50">
        <f t="shared" ref="BC256" si="542">SUM(BD256:HC256)</f>
        <v>0</v>
      </c>
      <c r="BD256" s="50">
        <f t="shared" ref="BD256" si="543">SUM(BE256:HD256)</f>
        <v>0</v>
      </c>
      <c r="BE256" s="50">
        <f t="shared" ref="BE256" si="544">SUM(BF256:HE256)</f>
        <v>0</v>
      </c>
      <c r="BF256" s="50">
        <f t="shared" ref="BF256" si="545">SUM(BG256:HF256)</f>
        <v>0</v>
      </c>
      <c r="BG256" s="50">
        <f t="shared" ref="BG256" si="546">SUM(BH256:HG256)</f>
        <v>0</v>
      </c>
      <c r="BH256" s="50">
        <f t="shared" ref="BH256" si="547">SUM(BI256:HH256)</f>
        <v>0</v>
      </c>
      <c r="BI256" s="50">
        <f t="shared" ref="BI256" si="548">SUM(BJ256:HI256)</f>
        <v>0</v>
      </c>
      <c r="BJ256" s="50">
        <f t="shared" ref="BJ256" si="549">SUM(BK256:HJ256)</f>
        <v>0</v>
      </c>
      <c r="BK256" s="50">
        <f t="shared" ref="BK256" si="550">SUM(BL256:HK256)</f>
        <v>0</v>
      </c>
      <c r="BL256" s="50">
        <f t="shared" ref="BL256" si="551">SUM(BM256:HL256)</f>
        <v>0</v>
      </c>
      <c r="BM256" s="50">
        <f t="shared" ref="BM256" si="552">SUM(BN256:HM256)</f>
        <v>0</v>
      </c>
      <c r="BN256" s="50">
        <f t="shared" ref="BN256" si="553">SUM(BO256:HN256)</f>
        <v>0</v>
      </c>
      <c r="BO256" s="50">
        <f t="shared" ref="BO256" si="554">SUM(BP256:HO256)</f>
        <v>0</v>
      </c>
      <c r="BP256" s="50">
        <f t="shared" ref="BP256" si="555">SUM(BQ256:HP256)</f>
        <v>0</v>
      </c>
      <c r="BQ256" s="50">
        <f t="shared" ref="BQ256" si="556">SUM(BR256:HQ256)</f>
        <v>0</v>
      </c>
      <c r="BR256" s="50">
        <f t="shared" ref="BR256" si="557">SUM(BS256:HR256)</f>
        <v>0</v>
      </c>
      <c r="BS256" s="50">
        <f t="shared" ref="BS256" si="558">SUM(BT256:HS256)</f>
        <v>0</v>
      </c>
      <c r="BT256" s="50">
        <f t="shared" ref="BT256" si="559">SUM(BU256:HT256)</f>
        <v>0</v>
      </c>
      <c r="BU256" s="50">
        <f t="shared" ref="BU256" si="560">SUM(BV256:HU256)</f>
        <v>0</v>
      </c>
      <c r="BV256" s="50">
        <f t="shared" ref="BV256" si="561">SUM(BW256:HV256)</f>
        <v>0</v>
      </c>
      <c r="BW256" s="50">
        <f t="shared" ref="BW256" si="562">SUM(BX256:HW256)</f>
        <v>0</v>
      </c>
      <c r="BX256" s="50">
        <f t="shared" ref="BX256" si="563">SUM(BY256:HX256)</f>
        <v>0</v>
      </c>
      <c r="BY256" s="50">
        <f t="shared" ref="BY256" si="564">SUM(BZ256:HY256)</f>
        <v>0</v>
      </c>
      <c r="BZ256" s="50">
        <f t="shared" ref="BZ256" si="565">SUM(CA256:HZ256)</f>
        <v>0</v>
      </c>
      <c r="CA256" s="50">
        <f t="shared" ref="CA256" si="566">SUM(CB256:IA256)</f>
        <v>0</v>
      </c>
      <c r="CB256" s="50">
        <f t="shared" ref="CB256" si="567">SUM(CC256:IB256)</f>
        <v>0</v>
      </c>
      <c r="CC256" s="50">
        <f t="shared" ref="CC256" si="568">SUM(CD256:IC256)</f>
        <v>0</v>
      </c>
      <c r="CD256" s="50">
        <f t="shared" ref="CD256" si="569">SUM(CE256:ID256)</f>
        <v>0</v>
      </c>
      <c r="CE256" s="50">
        <f t="shared" ref="CE256" si="570">SUM(CF256:IE256)</f>
        <v>0</v>
      </c>
      <c r="CF256" s="50">
        <f t="shared" ref="CF256" si="571">SUM(CG256:IF256)</f>
        <v>0</v>
      </c>
      <c r="CG256" s="50">
        <f t="shared" ref="CG256" si="572">SUM(CH256:IG256)</f>
        <v>0</v>
      </c>
      <c r="CH256" s="50">
        <f t="shared" ref="CH256" si="573">SUM(CI256:IH256)</f>
        <v>0</v>
      </c>
      <c r="CI256" s="50">
        <f t="shared" ref="CI256" si="574">SUM(CJ256:II256)</f>
        <v>0</v>
      </c>
      <c r="CJ256" s="50">
        <f t="shared" ref="CJ256" si="575">SUM(CK256:IJ256)</f>
        <v>0</v>
      </c>
      <c r="CK256" s="50">
        <f t="shared" ref="CK256" si="576">SUM(CL256:IK256)</f>
        <v>0</v>
      </c>
      <c r="CL256" s="50">
        <f t="shared" ref="CL256" si="577">SUM(CM256:IL256)</f>
        <v>0</v>
      </c>
      <c r="CM256" s="50">
        <f t="shared" ref="CM256" si="578">SUM(CN256:IM256)</f>
        <v>0</v>
      </c>
      <c r="CN256" s="50">
        <f t="shared" ref="CN256" si="579">SUM(CO256:IN256)</f>
        <v>0</v>
      </c>
      <c r="CO256" s="50">
        <f t="shared" ref="CO256" si="580">SUM(CP256:IO256)</f>
        <v>0</v>
      </c>
      <c r="CP256" s="50">
        <f t="shared" ref="CP256" si="581">SUM(CQ256:IP256)</f>
        <v>0</v>
      </c>
      <c r="CQ256" s="50">
        <f t="shared" ref="CQ256" si="582">SUM(CR256:IQ256)</f>
        <v>0</v>
      </c>
      <c r="CR256" s="50">
        <f t="shared" ref="CR256" si="583">SUM(CT256:IR256)</f>
        <v>0</v>
      </c>
      <c r="CS256" s="50"/>
      <c r="CT256" s="50">
        <f t="shared" ref="CT256" si="584">SUM(CU256:IS256)</f>
        <v>0</v>
      </c>
      <c r="CU256" s="50">
        <f t="shared" ref="CU256" si="585">SUM(CV256:IT256)</f>
        <v>0</v>
      </c>
      <c r="CV256" s="50">
        <f t="shared" ref="CV256" si="586">SUM(CW256:IU256)</f>
        <v>0</v>
      </c>
      <c r="CW256" s="50">
        <f t="shared" ref="CW256" si="587">SUM(CX256:IV256)</f>
        <v>0</v>
      </c>
      <c r="CX256" s="50">
        <f t="shared" ref="CX256" si="588">SUM(CY256:IW256)</f>
        <v>0</v>
      </c>
      <c r="CY256" s="50">
        <f t="shared" ref="CY256" si="589">SUM(CZ256:IX256)</f>
        <v>0</v>
      </c>
      <c r="CZ256" s="50">
        <f t="shared" ref="CZ256" si="590">SUM(DA256:IY256)</f>
        <v>0</v>
      </c>
      <c r="DA256" s="50">
        <f t="shared" ref="DA256" si="591">SUM(DB256:IZ256)</f>
        <v>0</v>
      </c>
      <c r="DB256" s="50">
        <f t="shared" ref="DB256" si="592">SUM(DC256:JA256)</f>
        <v>0</v>
      </c>
      <c r="DC256" s="50">
        <f t="shared" ref="DC256" si="593">SUM(DD256:JB256)</f>
        <v>0</v>
      </c>
      <c r="DD256" s="50">
        <f t="shared" ref="DD256" si="594">SUM(DE256:JC256)</f>
        <v>0</v>
      </c>
      <c r="DE256" s="50">
        <f t="shared" ref="DE256" si="595">SUM(DF256:JD256)</f>
        <v>0</v>
      </c>
      <c r="DF256" s="50">
        <f t="shared" ref="DF256" si="596">SUM(DG256:JE256)</f>
        <v>0</v>
      </c>
      <c r="DG256" s="50">
        <f t="shared" ref="DG256" si="597">SUM(DH256:JF256)</f>
        <v>0</v>
      </c>
      <c r="DH256" s="50">
        <f t="shared" ref="DH256" si="598">SUM(DI256:JG256)</f>
        <v>0</v>
      </c>
      <c r="DI256" s="50">
        <f t="shared" ref="DI256" si="599">SUM(DJ256:JH256)</f>
        <v>0</v>
      </c>
      <c r="DJ256" s="50">
        <f t="shared" ref="DJ256" si="600">SUM(DK256:JI256)</f>
        <v>0</v>
      </c>
      <c r="DK256" s="50">
        <f t="shared" ref="DK256" si="601">SUM(DL256:JJ256)</f>
        <v>0</v>
      </c>
      <c r="DL256" s="50">
        <f t="shared" ref="DL256" si="602">SUM(DM256:JK256)</f>
        <v>0</v>
      </c>
      <c r="DM256" s="50">
        <f t="shared" ref="DM256" si="603">SUM(DN256:JL256)</f>
        <v>0</v>
      </c>
      <c r="DN256" s="50">
        <f t="shared" ref="DN256" si="604">SUM(DO256:JM256)</f>
        <v>0</v>
      </c>
      <c r="DO256" s="50">
        <f t="shared" ref="DO256" si="605">SUM(DP256:JN256)</f>
        <v>0</v>
      </c>
      <c r="DP256" s="50">
        <f t="shared" ref="DP256" si="606">SUM(DQ256:JO256)</f>
        <v>0</v>
      </c>
      <c r="DQ256" s="50">
        <f t="shared" ref="DQ256" si="607">SUM(DR256:JP256)</f>
        <v>0</v>
      </c>
      <c r="DR256" s="50">
        <f t="shared" ref="DR256" si="608">SUM(DS256:JQ256)</f>
        <v>0</v>
      </c>
      <c r="DS256" s="50">
        <f t="shared" ref="DS256" si="609">SUM(DT256:JR256)</f>
        <v>0</v>
      </c>
      <c r="DT256" s="50">
        <f t="shared" ref="DT256" si="610">SUM(DU256:JS256)</f>
        <v>0</v>
      </c>
      <c r="DU256" s="50">
        <f t="shared" ref="DU256" si="611">SUM(DV256:JT256)</f>
        <v>0</v>
      </c>
      <c r="DV256" s="50">
        <f t="shared" ref="DV256" si="612">SUM(DW256:JU256)</f>
        <v>0</v>
      </c>
      <c r="DW256" s="50">
        <f t="shared" ref="DW256" si="613">SUM(DX256:JV256)</f>
        <v>0</v>
      </c>
      <c r="DX256" s="50">
        <f t="shared" ref="DX256" si="614">SUM(DY256:JW256)</f>
        <v>0</v>
      </c>
      <c r="DY256" s="50">
        <f t="shared" ref="DY256" si="615">SUM(DZ256:JX256)</f>
        <v>0</v>
      </c>
      <c r="DZ256" s="50">
        <f t="shared" ref="DZ256" si="616">SUM(EA256:JY256)</f>
        <v>0</v>
      </c>
      <c r="EA256" s="50">
        <f t="shared" ref="EA256" si="617">SUM(EB256:JZ256)</f>
        <v>0</v>
      </c>
      <c r="EB256" s="50">
        <f t="shared" ref="EB256" si="618">SUM(EC256:KA256)</f>
        <v>0</v>
      </c>
      <c r="EC256" s="50">
        <f t="shared" ref="EC256" si="619">SUM(ED256:KB256)</f>
        <v>0</v>
      </c>
      <c r="ED256" s="50">
        <f t="shared" ref="ED256" si="620">SUM(EE256:KC256)</f>
        <v>0</v>
      </c>
      <c r="EE256" s="50">
        <f t="shared" ref="EE256" si="621">SUM(EF256:KD256)</f>
        <v>0</v>
      </c>
      <c r="EF256" s="50">
        <f t="shared" ref="EF256" si="622">SUM(EG256:KE256)</f>
        <v>0</v>
      </c>
      <c r="EG256" s="50">
        <f t="shared" ref="EG256" si="623">SUM(EH256:KF256)</f>
        <v>0</v>
      </c>
      <c r="EH256" s="50">
        <f t="shared" ref="EH256" si="624">SUM(EI256:KG256)</f>
        <v>0</v>
      </c>
      <c r="EI256" s="50">
        <f t="shared" ref="EI256" si="625">SUM(EJ256:KH256)</f>
        <v>0</v>
      </c>
      <c r="EJ256" s="50">
        <f t="shared" ref="EJ256" si="626">SUM(EK256:KI256)</f>
        <v>0</v>
      </c>
      <c r="EK256" s="50">
        <f t="shared" ref="EK256" si="627">SUM(EL256:KJ256)</f>
        <v>0</v>
      </c>
      <c r="EL256" s="50">
        <f t="shared" ref="EL256" si="628">SUM(EM256:KK256)</f>
        <v>0</v>
      </c>
      <c r="EM256" s="50">
        <f t="shared" ref="EM256" si="629">SUM(EN256:KL256)</f>
        <v>0</v>
      </c>
      <c r="EN256" s="50">
        <f t="shared" ref="EN256" si="630">SUM(EO256:KM256)</f>
        <v>0</v>
      </c>
      <c r="EO256" s="50">
        <f t="shared" ref="EO256" si="631">SUM(EP256:KN256)</f>
        <v>0</v>
      </c>
      <c r="EP256" s="50">
        <f t="shared" ref="EP256" si="632">SUM(EQ256:KO256)</f>
        <v>0</v>
      </c>
      <c r="EQ256" s="50">
        <f t="shared" ref="EQ256" si="633">SUM(ER256:KP256)</f>
        <v>0</v>
      </c>
      <c r="ER256" s="50">
        <f t="shared" ref="ER256" si="634">SUM(ES256:KQ256)</f>
        <v>0</v>
      </c>
      <c r="ES256" s="50">
        <f t="shared" ref="ES256" si="635">SUM(ET256:KR256)</f>
        <v>0</v>
      </c>
      <c r="ET256" s="50">
        <f t="shared" ref="ET256" si="636">SUM(EU256:KS256)</f>
        <v>0</v>
      </c>
      <c r="EU256" s="50">
        <f t="shared" ref="EU256" si="637">SUM(EV256:KT256)</f>
        <v>0</v>
      </c>
      <c r="EV256" s="50">
        <f t="shared" ref="EV256" si="638">SUM(EW256:KU256)</f>
        <v>0</v>
      </c>
      <c r="EW256" s="50">
        <f t="shared" ref="EW256" si="639">SUM(EX256:KV256)</f>
        <v>0</v>
      </c>
      <c r="EX256" s="50">
        <f t="shared" ref="EX256" si="640">SUM(EY256:KW256)</f>
        <v>0</v>
      </c>
      <c r="EY256" s="50">
        <f t="shared" ref="EY256" si="641">SUM(EZ256:KX256)</f>
        <v>0</v>
      </c>
      <c r="EZ256" s="50">
        <f t="shared" ref="EZ256" si="642">SUM(FA256:KY256)</f>
        <v>0</v>
      </c>
      <c r="FA256" s="50">
        <f t="shared" ref="FA256" si="643">SUM(FB256:KZ256)</f>
        <v>0</v>
      </c>
      <c r="FB256" s="50">
        <f t="shared" ref="FB256" si="644">SUM(FC256:LA256)</f>
        <v>0</v>
      </c>
      <c r="FC256" s="50">
        <f t="shared" ref="FC256" si="645">SUM(FD256:LB256)</f>
        <v>0</v>
      </c>
      <c r="FD256" s="50">
        <f t="shared" ref="FD256" si="646">SUM(FE256:LC256)</f>
        <v>0</v>
      </c>
      <c r="FE256" s="50">
        <f t="shared" ref="FE256" si="647">SUM(FF256:LD256)</f>
        <v>0</v>
      </c>
      <c r="FF256" s="50">
        <f t="shared" ref="FF256" si="648">SUM(FG256:LE256)</f>
        <v>0</v>
      </c>
      <c r="FG256" s="50">
        <f t="shared" ref="FG256" si="649">SUM(FH256:LF256)</f>
        <v>0</v>
      </c>
      <c r="FH256" s="50">
        <f t="shared" ref="FH256" si="650">SUM(FI256:LG256)</f>
        <v>0</v>
      </c>
    </row>
    <row r="257" spans="1:164" s="142" customFormat="1" x14ac:dyDescent="0.85">
      <c r="A257" s="95" t="s">
        <v>209</v>
      </c>
      <c r="B257" s="95"/>
      <c r="C257" s="95"/>
      <c r="D257" s="95"/>
      <c r="E257" s="95"/>
      <c r="F257" s="95"/>
      <c r="G257" s="95"/>
      <c r="H257" s="98">
        <f>SUM(H255)</f>
        <v>333000</v>
      </c>
      <c r="I257" s="98">
        <f t="shared" ref="I257:BT257" si="651">SUM(I255)</f>
        <v>0</v>
      </c>
      <c r="J257" s="98">
        <f t="shared" si="651"/>
        <v>0</v>
      </c>
      <c r="K257" s="98">
        <f t="shared" si="651"/>
        <v>0</v>
      </c>
      <c r="L257" s="98">
        <f t="shared" si="651"/>
        <v>0</v>
      </c>
      <c r="M257" s="98">
        <f t="shared" si="651"/>
        <v>0</v>
      </c>
      <c r="N257" s="98">
        <f t="shared" si="651"/>
        <v>0</v>
      </c>
      <c r="O257" s="98">
        <f t="shared" si="651"/>
        <v>0</v>
      </c>
      <c r="P257" s="98">
        <f t="shared" si="651"/>
        <v>0</v>
      </c>
      <c r="Q257" s="98">
        <f t="shared" si="651"/>
        <v>0</v>
      </c>
      <c r="R257" s="98">
        <f t="shared" si="651"/>
        <v>0</v>
      </c>
      <c r="S257" s="98">
        <f t="shared" si="651"/>
        <v>0</v>
      </c>
      <c r="T257" s="98">
        <f t="shared" si="651"/>
        <v>0</v>
      </c>
      <c r="U257" s="98">
        <f t="shared" si="651"/>
        <v>0</v>
      </c>
      <c r="V257" s="98">
        <f t="shared" si="651"/>
        <v>0</v>
      </c>
      <c r="W257" s="98">
        <f t="shared" si="651"/>
        <v>0</v>
      </c>
      <c r="X257" s="98">
        <f t="shared" si="651"/>
        <v>0</v>
      </c>
      <c r="Y257" s="98">
        <f t="shared" si="651"/>
        <v>0</v>
      </c>
      <c r="Z257" s="98">
        <f t="shared" si="651"/>
        <v>0</v>
      </c>
      <c r="AA257" s="98">
        <f t="shared" si="651"/>
        <v>0</v>
      </c>
      <c r="AB257" s="98">
        <f t="shared" si="651"/>
        <v>0</v>
      </c>
      <c r="AC257" s="98">
        <f t="shared" si="651"/>
        <v>0</v>
      </c>
      <c r="AD257" s="98">
        <f t="shared" si="651"/>
        <v>0</v>
      </c>
      <c r="AE257" s="98">
        <f t="shared" si="651"/>
        <v>0</v>
      </c>
      <c r="AF257" s="98">
        <f t="shared" si="651"/>
        <v>0</v>
      </c>
      <c r="AG257" s="98">
        <f t="shared" si="651"/>
        <v>0</v>
      </c>
      <c r="AH257" s="98">
        <f t="shared" si="651"/>
        <v>0</v>
      </c>
      <c r="AI257" s="98">
        <f t="shared" si="651"/>
        <v>0</v>
      </c>
      <c r="AJ257" s="98">
        <f t="shared" si="651"/>
        <v>0</v>
      </c>
      <c r="AK257" s="98">
        <f t="shared" si="651"/>
        <v>0</v>
      </c>
      <c r="AL257" s="98">
        <f t="shared" si="651"/>
        <v>0</v>
      </c>
      <c r="AM257" s="98">
        <f t="shared" si="651"/>
        <v>0</v>
      </c>
      <c r="AN257" s="98">
        <f t="shared" si="651"/>
        <v>0</v>
      </c>
      <c r="AO257" s="98">
        <f t="shared" si="651"/>
        <v>0</v>
      </c>
      <c r="AP257" s="98">
        <f t="shared" si="651"/>
        <v>0</v>
      </c>
      <c r="AQ257" s="98">
        <f t="shared" si="651"/>
        <v>0</v>
      </c>
      <c r="AR257" s="98">
        <f t="shared" si="651"/>
        <v>0</v>
      </c>
      <c r="AS257" s="98">
        <f t="shared" si="651"/>
        <v>0</v>
      </c>
      <c r="AT257" s="98">
        <f t="shared" si="651"/>
        <v>0</v>
      </c>
      <c r="AU257" s="98">
        <f t="shared" si="651"/>
        <v>0</v>
      </c>
      <c r="AV257" s="98">
        <f t="shared" si="651"/>
        <v>0</v>
      </c>
      <c r="AW257" s="98">
        <f t="shared" si="651"/>
        <v>0</v>
      </c>
      <c r="AX257" s="98">
        <f t="shared" si="651"/>
        <v>0</v>
      </c>
      <c r="AY257" s="98">
        <f t="shared" si="651"/>
        <v>0</v>
      </c>
      <c r="AZ257" s="98">
        <f t="shared" si="651"/>
        <v>0</v>
      </c>
      <c r="BA257" s="98">
        <f t="shared" si="651"/>
        <v>0</v>
      </c>
      <c r="BB257" s="98">
        <f t="shared" si="651"/>
        <v>0</v>
      </c>
      <c r="BC257" s="98">
        <f t="shared" si="651"/>
        <v>0</v>
      </c>
      <c r="BD257" s="98">
        <f t="shared" si="651"/>
        <v>0</v>
      </c>
      <c r="BE257" s="98">
        <f t="shared" si="651"/>
        <v>0</v>
      </c>
      <c r="BF257" s="98">
        <f t="shared" si="651"/>
        <v>0</v>
      </c>
      <c r="BG257" s="98">
        <f t="shared" si="651"/>
        <v>0</v>
      </c>
      <c r="BH257" s="98">
        <f t="shared" si="651"/>
        <v>0</v>
      </c>
      <c r="BI257" s="98">
        <f t="shared" si="651"/>
        <v>0</v>
      </c>
      <c r="BJ257" s="98">
        <f t="shared" si="651"/>
        <v>0</v>
      </c>
      <c r="BK257" s="98">
        <f t="shared" si="651"/>
        <v>0</v>
      </c>
      <c r="BL257" s="98">
        <f t="shared" si="651"/>
        <v>0</v>
      </c>
      <c r="BM257" s="98">
        <f t="shared" si="651"/>
        <v>0</v>
      </c>
      <c r="BN257" s="98">
        <f t="shared" si="651"/>
        <v>0</v>
      </c>
      <c r="BO257" s="98">
        <f t="shared" si="651"/>
        <v>0</v>
      </c>
      <c r="BP257" s="98">
        <f t="shared" si="651"/>
        <v>0</v>
      </c>
      <c r="BQ257" s="98">
        <f t="shared" si="651"/>
        <v>0</v>
      </c>
      <c r="BR257" s="98">
        <f t="shared" si="651"/>
        <v>0</v>
      </c>
      <c r="BS257" s="98">
        <f t="shared" si="651"/>
        <v>0</v>
      </c>
      <c r="BT257" s="98">
        <f t="shared" si="651"/>
        <v>0</v>
      </c>
      <c r="BU257" s="98">
        <f t="shared" ref="BU257:EG257" si="652">SUM(BU255)</f>
        <v>0</v>
      </c>
      <c r="BV257" s="98">
        <f t="shared" si="652"/>
        <v>0</v>
      </c>
      <c r="BW257" s="98">
        <f t="shared" si="652"/>
        <v>0</v>
      </c>
      <c r="BX257" s="98">
        <f t="shared" si="652"/>
        <v>0</v>
      </c>
      <c r="BY257" s="98">
        <f t="shared" si="652"/>
        <v>0</v>
      </c>
      <c r="BZ257" s="98">
        <f t="shared" si="652"/>
        <v>0</v>
      </c>
      <c r="CA257" s="98">
        <f t="shared" si="652"/>
        <v>0</v>
      </c>
      <c r="CB257" s="98">
        <f t="shared" si="652"/>
        <v>0</v>
      </c>
      <c r="CC257" s="98">
        <f t="shared" si="652"/>
        <v>0</v>
      </c>
      <c r="CD257" s="98">
        <f t="shared" si="652"/>
        <v>0</v>
      </c>
      <c r="CE257" s="98">
        <f t="shared" si="652"/>
        <v>0</v>
      </c>
      <c r="CF257" s="98">
        <f t="shared" si="652"/>
        <v>0</v>
      </c>
      <c r="CG257" s="98">
        <f t="shared" si="652"/>
        <v>0</v>
      </c>
      <c r="CH257" s="98">
        <f t="shared" si="652"/>
        <v>0</v>
      </c>
      <c r="CI257" s="98">
        <f t="shared" si="652"/>
        <v>0</v>
      </c>
      <c r="CJ257" s="98">
        <f t="shared" si="652"/>
        <v>0</v>
      </c>
      <c r="CK257" s="98">
        <f t="shared" si="652"/>
        <v>0</v>
      </c>
      <c r="CL257" s="98">
        <f t="shared" si="652"/>
        <v>0</v>
      </c>
      <c r="CM257" s="98">
        <f t="shared" si="652"/>
        <v>0</v>
      </c>
      <c r="CN257" s="98">
        <f t="shared" si="652"/>
        <v>0</v>
      </c>
      <c r="CO257" s="98">
        <f t="shared" si="652"/>
        <v>0</v>
      </c>
      <c r="CP257" s="98">
        <f t="shared" si="652"/>
        <v>0</v>
      </c>
      <c r="CQ257" s="98">
        <f t="shared" si="652"/>
        <v>333000</v>
      </c>
      <c r="CR257" s="98">
        <f t="shared" si="652"/>
        <v>0</v>
      </c>
      <c r="CS257" s="98"/>
      <c r="CT257" s="98">
        <f t="shared" si="652"/>
        <v>0</v>
      </c>
      <c r="CU257" s="98">
        <f t="shared" si="652"/>
        <v>0</v>
      </c>
      <c r="CV257" s="98">
        <f t="shared" si="652"/>
        <v>0</v>
      </c>
      <c r="CW257" s="98">
        <f t="shared" si="652"/>
        <v>0</v>
      </c>
      <c r="CX257" s="98">
        <f t="shared" si="652"/>
        <v>0</v>
      </c>
      <c r="CY257" s="98">
        <f t="shared" si="652"/>
        <v>0</v>
      </c>
      <c r="CZ257" s="98">
        <f t="shared" si="652"/>
        <v>0</v>
      </c>
      <c r="DA257" s="98">
        <f t="shared" si="652"/>
        <v>0</v>
      </c>
      <c r="DB257" s="98">
        <f t="shared" si="652"/>
        <v>0</v>
      </c>
      <c r="DC257" s="98">
        <f t="shared" si="652"/>
        <v>0</v>
      </c>
      <c r="DD257" s="98">
        <f t="shared" si="652"/>
        <v>0</v>
      </c>
      <c r="DE257" s="98">
        <f t="shared" si="652"/>
        <v>0</v>
      </c>
      <c r="DF257" s="98">
        <f t="shared" si="652"/>
        <v>0</v>
      </c>
      <c r="DG257" s="98">
        <f t="shared" si="652"/>
        <v>0</v>
      </c>
      <c r="DH257" s="98">
        <f t="shared" si="652"/>
        <v>0</v>
      </c>
      <c r="DI257" s="98">
        <f t="shared" si="652"/>
        <v>0</v>
      </c>
      <c r="DJ257" s="98">
        <f t="shared" si="652"/>
        <v>0</v>
      </c>
      <c r="DK257" s="98">
        <f t="shared" si="652"/>
        <v>0</v>
      </c>
      <c r="DL257" s="98">
        <f t="shared" si="652"/>
        <v>0</v>
      </c>
      <c r="DM257" s="98">
        <f t="shared" si="652"/>
        <v>0</v>
      </c>
      <c r="DN257" s="98">
        <f t="shared" si="652"/>
        <v>0</v>
      </c>
      <c r="DO257" s="98">
        <f t="shared" si="652"/>
        <v>0</v>
      </c>
      <c r="DP257" s="98">
        <f t="shared" si="652"/>
        <v>0</v>
      </c>
      <c r="DQ257" s="98">
        <f t="shared" si="652"/>
        <v>0</v>
      </c>
      <c r="DR257" s="98">
        <f t="shared" si="652"/>
        <v>0</v>
      </c>
      <c r="DS257" s="98">
        <f t="shared" si="652"/>
        <v>0</v>
      </c>
      <c r="DT257" s="98">
        <f t="shared" si="652"/>
        <v>0</v>
      </c>
      <c r="DU257" s="98">
        <f t="shared" si="652"/>
        <v>0</v>
      </c>
      <c r="DV257" s="98">
        <f t="shared" si="652"/>
        <v>0</v>
      </c>
      <c r="DW257" s="98">
        <f t="shared" si="652"/>
        <v>0</v>
      </c>
      <c r="DX257" s="98">
        <f t="shared" si="652"/>
        <v>0</v>
      </c>
      <c r="DY257" s="98">
        <f t="shared" si="652"/>
        <v>0</v>
      </c>
      <c r="DZ257" s="98">
        <f t="shared" si="652"/>
        <v>0</v>
      </c>
      <c r="EA257" s="98">
        <f t="shared" si="652"/>
        <v>0</v>
      </c>
      <c r="EB257" s="98">
        <f t="shared" si="652"/>
        <v>0</v>
      </c>
      <c r="EC257" s="98">
        <f t="shared" si="652"/>
        <v>0</v>
      </c>
      <c r="ED257" s="98">
        <f t="shared" si="652"/>
        <v>0</v>
      </c>
      <c r="EE257" s="98">
        <f t="shared" si="652"/>
        <v>0</v>
      </c>
      <c r="EF257" s="98">
        <f t="shared" si="652"/>
        <v>0</v>
      </c>
      <c r="EG257" s="98">
        <f t="shared" si="652"/>
        <v>0</v>
      </c>
      <c r="EH257" s="98">
        <f t="shared" ref="EH257:FH257" si="653">SUM(EH255)</f>
        <v>0</v>
      </c>
      <c r="EI257" s="98">
        <f t="shared" si="653"/>
        <v>0</v>
      </c>
      <c r="EJ257" s="98">
        <f t="shared" si="653"/>
        <v>0</v>
      </c>
      <c r="EK257" s="98">
        <f t="shared" si="653"/>
        <v>0</v>
      </c>
      <c r="EL257" s="98">
        <f t="shared" si="653"/>
        <v>0</v>
      </c>
      <c r="EM257" s="98">
        <f t="shared" si="653"/>
        <v>0</v>
      </c>
      <c r="EN257" s="98">
        <f t="shared" si="653"/>
        <v>0</v>
      </c>
      <c r="EO257" s="98">
        <f t="shared" si="653"/>
        <v>0</v>
      </c>
      <c r="EP257" s="98">
        <f t="shared" si="653"/>
        <v>0</v>
      </c>
      <c r="EQ257" s="98">
        <f t="shared" si="653"/>
        <v>0</v>
      </c>
      <c r="ER257" s="98">
        <f t="shared" si="653"/>
        <v>0</v>
      </c>
      <c r="ES257" s="98">
        <f t="shared" si="653"/>
        <v>0</v>
      </c>
      <c r="ET257" s="98">
        <f t="shared" si="653"/>
        <v>0</v>
      </c>
      <c r="EU257" s="98">
        <f t="shared" si="653"/>
        <v>0</v>
      </c>
      <c r="EV257" s="98">
        <f t="shared" si="653"/>
        <v>0</v>
      </c>
      <c r="EW257" s="98">
        <f t="shared" si="653"/>
        <v>0</v>
      </c>
      <c r="EX257" s="98">
        <f t="shared" si="653"/>
        <v>0</v>
      </c>
      <c r="EY257" s="98">
        <f t="shared" si="653"/>
        <v>0</v>
      </c>
      <c r="EZ257" s="98">
        <f t="shared" si="653"/>
        <v>0</v>
      </c>
      <c r="FA257" s="98">
        <f t="shared" si="653"/>
        <v>0</v>
      </c>
      <c r="FB257" s="98">
        <f t="shared" si="653"/>
        <v>0</v>
      </c>
      <c r="FC257" s="98">
        <f t="shared" si="653"/>
        <v>0</v>
      </c>
      <c r="FD257" s="98">
        <f t="shared" si="653"/>
        <v>0</v>
      </c>
      <c r="FE257" s="98">
        <f t="shared" si="653"/>
        <v>0</v>
      </c>
      <c r="FF257" s="98">
        <f t="shared" si="653"/>
        <v>0</v>
      </c>
      <c r="FG257" s="98">
        <f t="shared" si="653"/>
        <v>0</v>
      </c>
      <c r="FH257" s="98">
        <f t="shared" si="653"/>
        <v>0</v>
      </c>
    </row>
    <row r="259" spans="1:164" x14ac:dyDescent="0.85">
      <c r="D259" s="353" t="s">
        <v>307</v>
      </c>
      <c r="E259" s="354"/>
      <c r="F259" s="355"/>
      <c r="G259" s="174" t="s">
        <v>211</v>
      </c>
      <c r="H259" s="113">
        <f>SUM(I259:FH259)</f>
        <v>166500</v>
      </c>
      <c r="I259" s="120">
        <f t="shared" ref="I259" si="654">SUM(I258/4)</f>
        <v>0</v>
      </c>
      <c r="J259" s="120">
        <f>SUM(J243/4)</f>
        <v>0</v>
      </c>
      <c r="K259" s="120">
        <v>0</v>
      </c>
      <c r="L259" s="120">
        <v>0</v>
      </c>
      <c r="M259" s="120">
        <v>0</v>
      </c>
      <c r="N259" s="120">
        <v>0</v>
      </c>
      <c r="O259" s="120">
        <v>0</v>
      </c>
      <c r="P259" s="120">
        <v>0</v>
      </c>
      <c r="Q259" s="120">
        <v>0</v>
      </c>
      <c r="R259" s="120">
        <v>0</v>
      </c>
      <c r="S259" s="120">
        <v>0</v>
      </c>
      <c r="T259" s="120">
        <v>0</v>
      </c>
      <c r="U259" s="120">
        <v>0</v>
      </c>
      <c r="V259" s="120">
        <v>0</v>
      </c>
      <c r="W259" s="120">
        <v>0</v>
      </c>
      <c r="X259" s="120">
        <v>0</v>
      </c>
      <c r="Y259" s="120">
        <v>0</v>
      </c>
      <c r="Z259" s="120">
        <v>0</v>
      </c>
      <c r="AA259" s="120">
        <v>0</v>
      </c>
      <c r="AB259" s="120">
        <v>0</v>
      </c>
      <c r="AC259" s="120">
        <v>0</v>
      </c>
      <c r="AD259" s="120">
        <v>0</v>
      </c>
      <c r="AE259" s="120">
        <v>0</v>
      </c>
      <c r="AF259" s="120">
        <v>0</v>
      </c>
      <c r="AG259" s="120">
        <v>0</v>
      </c>
      <c r="AH259" s="120">
        <v>0</v>
      </c>
      <c r="AI259" s="120">
        <v>0</v>
      </c>
      <c r="AJ259" s="120">
        <v>0</v>
      </c>
      <c r="AK259" s="120">
        <v>0</v>
      </c>
      <c r="AL259" s="120">
        <v>0</v>
      </c>
      <c r="AM259" s="120">
        <v>0</v>
      </c>
      <c r="AN259" s="120">
        <v>0</v>
      </c>
      <c r="AO259" s="120">
        <v>0</v>
      </c>
      <c r="AP259" s="120">
        <v>0</v>
      </c>
      <c r="AQ259" s="120">
        <v>0</v>
      </c>
      <c r="AR259" s="120">
        <v>0</v>
      </c>
      <c r="AS259" s="120">
        <v>0</v>
      </c>
      <c r="AT259" s="120">
        <v>0</v>
      </c>
      <c r="AU259" s="120">
        <v>0</v>
      </c>
      <c r="AV259" s="120">
        <v>0</v>
      </c>
      <c r="AW259" s="120">
        <v>0</v>
      </c>
      <c r="AX259" s="120">
        <v>0</v>
      </c>
      <c r="AY259" s="120">
        <v>0</v>
      </c>
      <c r="AZ259" s="120">
        <v>0</v>
      </c>
      <c r="BA259" s="120">
        <v>0</v>
      </c>
      <c r="BB259" s="120">
        <v>0</v>
      </c>
      <c r="BC259" s="120">
        <v>0</v>
      </c>
      <c r="BD259" s="120">
        <v>0</v>
      </c>
      <c r="BE259" s="120">
        <v>0</v>
      </c>
      <c r="BF259" s="120">
        <v>0</v>
      </c>
      <c r="BG259" s="120">
        <v>0</v>
      </c>
      <c r="BH259" s="120">
        <v>0</v>
      </c>
      <c r="BI259" s="120">
        <v>0</v>
      </c>
      <c r="BJ259" s="120">
        <v>0</v>
      </c>
      <c r="BK259" s="120">
        <v>0</v>
      </c>
      <c r="BL259" s="120">
        <v>0</v>
      </c>
      <c r="BM259" s="120">
        <v>0</v>
      </c>
      <c r="BN259" s="120">
        <v>0</v>
      </c>
      <c r="BO259" s="120">
        <v>0</v>
      </c>
      <c r="BP259" s="120">
        <v>0</v>
      </c>
      <c r="BQ259" s="120">
        <v>0</v>
      </c>
      <c r="BR259" s="120">
        <v>0</v>
      </c>
      <c r="BS259" s="120">
        <v>0</v>
      </c>
      <c r="BT259" s="120">
        <v>0</v>
      </c>
      <c r="BU259" s="120">
        <v>0</v>
      </c>
      <c r="BV259" s="120">
        <v>0</v>
      </c>
      <c r="BW259" s="120">
        <v>0</v>
      </c>
      <c r="BX259" s="120">
        <v>0</v>
      </c>
      <c r="BY259" s="120">
        <v>0</v>
      </c>
      <c r="BZ259" s="120">
        <v>0</v>
      </c>
      <c r="CA259" s="120">
        <v>0</v>
      </c>
      <c r="CB259" s="120">
        <v>0</v>
      </c>
      <c r="CC259" s="120">
        <v>0</v>
      </c>
      <c r="CD259" s="120">
        <v>0</v>
      </c>
      <c r="CE259" s="120">
        <v>0</v>
      </c>
      <c r="CF259" s="120">
        <v>0</v>
      </c>
      <c r="CG259" s="120">
        <v>0</v>
      </c>
      <c r="CH259" s="120">
        <v>0</v>
      </c>
      <c r="CI259" s="120">
        <v>0</v>
      </c>
      <c r="CJ259" s="120">
        <v>0</v>
      </c>
      <c r="CK259" s="120">
        <v>0</v>
      </c>
      <c r="CL259" s="120">
        <v>0</v>
      </c>
      <c r="CM259" s="120">
        <v>0</v>
      </c>
      <c r="CN259" s="120">
        <v>0</v>
      </c>
      <c r="CO259" s="120">
        <v>0</v>
      </c>
      <c r="CP259" s="120">
        <v>0</v>
      </c>
      <c r="CQ259" s="120">
        <f>SUM(CQ255/2)</f>
        <v>166500</v>
      </c>
      <c r="CR259" s="120">
        <v>0</v>
      </c>
      <c r="CS259" s="120"/>
      <c r="CT259" s="120">
        <v>0</v>
      </c>
      <c r="CU259" s="120">
        <v>0</v>
      </c>
      <c r="CV259" s="120">
        <v>0</v>
      </c>
      <c r="CW259" s="120">
        <v>0</v>
      </c>
      <c r="CX259" s="120">
        <v>0</v>
      </c>
      <c r="CY259" s="120">
        <v>0</v>
      </c>
      <c r="CZ259" s="120">
        <v>0</v>
      </c>
      <c r="DA259" s="120">
        <v>0</v>
      </c>
      <c r="DB259" s="120">
        <v>0</v>
      </c>
      <c r="DC259" s="120">
        <v>0</v>
      </c>
      <c r="DD259" s="120">
        <v>0</v>
      </c>
      <c r="DE259" s="120">
        <v>0</v>
      </c>
      <c r="DF259" s="120">
        <v>0</v>
      </c>
      <c r="DG259" s="120">
        <v>0</v>
      </c>
      <c r="DH259" s="120">
        <v>0</v>
      </c>
      <c r="DI259" s="120">
        <v>0</v>
      </c>
      <c r="DJ259" s="120">
        <v>0</v>
      </c>
      <c r="DK259" s="120">
        <v>0</v>
      </c>
      <c r="DL259" s="120">
        <v>0</v>
      </c>
      <c r="DM259" s="120">
        <v>0</v>
      </c>
      <c r="DN259" s="120">
        <v>0</v>
      </c>
      <c r="DO259" s="120">
        <v>0</v>
      </c>
      <c r="DP259" s="120">
        <v>0</v>
      </c>
      <c r="DQ259" s="120">
        <v>0</v>
      </c>
      <c r="DR259" s="120">
        <v>0</v>
      </c>
      <c r="DS259" s="120">
        <v>0</v>
      </c>
      <c r="DT259" s="120">
        <v>0</v>
      </c>
      <c r="DU259" s="120">
        <v>0</v>
      </c>
      <c r="DV259" s="120">
        <v>0</v>
      </c>
      <c r="DW259" s="120">
        <v>0</v>
      </c>
      <c r="DX259" s="120">
        <v>0</v>
      </c>
      <c r="DY259" s="120">
        <v>0</v>
      </c>
      <c r="DZ259" s="120">
        <v>0</v>
      </c>
      <c r="EA259" s="120">
        <v>0</v>
      </c>
      <c r="EB259" s="120">
        <v>0</v>
      </c>
      <c r="EC259" s="120">
        <v>0</v>
      </c>
      <c r="ED259" s="120">
        <v>0</v>
      </c>
      <c r="EE259" s="120">
        <v>0</v>
      </c>
      <c r="EF259" s="120">
        <v>0</v>
      </c>
      <c r="EG259" s="120">
        <v>0</v>
      </c>
      <c r="EH259" s="120">
        <v>0</v>
      </c>
      <c r="EI259" s="120">
        <v>0</v>
      </c>
      <c r="EJ259" s="120">
        <v>0</v>
      </c>
      <c r="EK259" s="120">
        <v>0</v>
      </c>
      <c r="EL259" s="120">
        <v>0</v>
      </c>
      <c r="EM259" s="120">
        <v>0</v>
      </c>
      <c r="EN259" s="120">
        <v>0</v>
      </c>
      <c r="EO259" s="120">
        <v>0</v>
      </c>
      <c r="EP259" s="120">
        <v>0</v>
      </c>
      <c r="EQ259" s="120">
        <v>0</v>
      </c>
      <c r="ER259" s="120">
        <v>0</v>
      </c>
      <c r="ES259" s="120">
        <v>0</v>
      </c>
      <c r="ET259" s="120">
        <v>0</v>
      </c>
      <c r="EU259" s="120">
        <v>0</v>
      </c>
      <c r="EV259" s="120">
        <v>0</v>
      </c>
      <c r="EW259" s="120">
        <v>0</v>
      </c>
      <c r="EX259" s="120">
        <v>0</v>
      </c>
      <c r="EY259" s="120">
        <v>0</v>
      </c>
      <c r="EZ259" s="120">
        <v>0</v>
      </c>
      <c r="FA259" s="120">
        <v>0</v>
      </c>
      <c r="FB259" s="120">
        <v>0</v>
      </c>
      <c r="FC259" s="120">
        <v>0</v>
      </c>
      <c r="FD259" s="120">
        <v>0</v>
      </c>
      <c r="FE259" s="120">
        <v>0</v>
      </c>
      <c r="FF259" s="120">
        <v>0</v>
      </c>
      <c r="FG259" s="120">
        <v>0</v>
      </c>
      <c r="FH259" s="120">
        <v>0</v>
      </c>
    </row>
    <row r="260" spans="1:164" x14ac:dyDescent="0.85">
      <c r="D260" s="356"/>
      <c r="E260" s="357"/>
      <c r="F260" s="358"/>
      <c r="G260" s="180" t="s">
        <v>213</v>
      </c>
      <c r="H260" s="113">
        <f>SUM(I260:FH260)</f>
        <v>166500</v>
      </c>
      <c r="I260" s="120">
        <v>0</v>
      </c>
      <c r="J260" s="120">
        <f>SUM(J243/4)</f>
        <v>0</v>
      </c>
      <c r="K260" s="120">
        <v>0</v>
      </c>
      <c r="L260" s="120">
        <v>0</v>
      </c>
      <c r="M260" s="120">
        <v>0</v>
      </c>
      <c r="N260" s="120">
        <v>0</v>
      </c>
      <c r="O260" s="120">
        <v>0</v>
      </c>
      <c r="P260" s="120">
        <v>0</v>
      </c>
      <c r="Q260" s="120">
        <v>0</v>
      </c>
      <c r="R260" s="120">
        <v>0</v>
      </c>
      <c r="S260" s="120">
        <v>0</v>
      </c>
      <c r="T260" s="120">
        <v>0</v>
      </c>
      <c r="U260" s="120">
        <v>0</v>
      </c>
      <c r="V260" s="120">
        <v>0</v>
      </c>
      <c r="W260" s="120">
        <v>0</v>
      </c>
      <c r="X260" s="120">
        <v>0</v>
      </c>
      <c r="Y260" s="120">
        <v>0</v>
      </c>
      <c r="Z260" s="120">
        <v>0</v>
      </c>
      <c r="AA260" s="120">
        <v>0</v>
      </c>
      <c r="AB260" s="120">
        <v>0</v>
      </c>
      <c r="AC260" s="120">
        <v>0</v>
      </c>
      <c r="AD260" s="120">
        <v>0</v>
      </c>
      <c r="AE260" s="120">
        <v>0</v>
      </c>
      <c r="AF260" s="120">
        <v>0</v>
      </c>
      <c r="AG260" s="120">
        <v>0</v>
      </c>
      <c r="AH260" s="120">
        <v>0</v>
      </c>
      <c r="AI260" s="120">
        <v>0</v>
      </c>
      <c r="AJ260" s="120">
        <v>0</v>
      </c>
      <c r="AK260" s="120">
        <v>0</v>
      </c>
      <c r="AL260" s="120">
        <v>0</v>
      </c>
      <c r="AM260" s="120">
        <v>0</v>
      </c>
      <c r="AN260" s="120">
        <v>0</v>
      </c>
      <c r="AO260" s="120">
        <v>0</v>
      </c>
      <c r="AP260" s="120">
        <v>0</v>
      </c>
      <c r="AQ260" s="120">
        <v>0</v>
      </c>
      <c r="AR260" s="120">
        <v>0</v>
      </c>
      <c r="AS260" s="120">
        <v>0</v>
      </c>
      <c r="AT260" s="120">
        <v>0</v>
      </c>
      <c r="AU260" s="120">
        <v>0</v>
      </c>
      <c r="AV260" s="120">
        <v>0</v>
      </c>
      <c r="AW260" s="120">
        <v>0</v>
      </c>
      <c r="AX260" s="120">
        <v>0</v>
      </c>
      <c r="AY260" s="120">
        <v>0</v>
      </c>
      <c r="AZ260" s="120">
        <v>0</v>
      </c>
      <c r="BA260" s="120">
        <v>0</v>
      </c>
      <c r="BB260" s="120">
        <v>0</v>
      </c>
      <c r="BC260" s="120">
        <v>0</v>
      </c>
      <c r="BD260" s="120">
        <v>0</v>
      </c>
      <c r="BE260" s="120">
        <v>0</v>
      </c>
      <c r="BF260" s="120">
        <v>0</v>
      </c>
      <c r="BG260" s="120">
        <v>0</v>
      </c>
      <c r="BH260" s="120">
        <v>0</v>
      </c>
      <c r="BI260" s="120">
        <v>0</v>
      </c>
      <c r="BJ260" s="120">
        <v>0</v>
      </c>
      <c r="BK260" s="120">
        <v>0</v>
      </c>
      <c r="BL260" s="120">
        <v>0</v>
      </c>
      <c r="BM260" s="120">
        <v>0</v>
      </c>
      <c r="BN260" s="120">
        <v>0</v>
      </c>
      <c r="BO260" s="120">
        <v>0</v>
      </c>
      <c r="BP260" s="120">
        <v>0</v>
      </c>
      <c r="BQ260" s="120">
        <v>0</v>
      </c>
      <c r="BR260" s="120">
        <v>0</v>
      </c>
      <c r="BS260" s="120">
        <v>0</v>
      </c>
      <c r="BT260" s="120">
        <v>0</v>
      </c>
      <c r="BU260" s="120">
        <v>0</v>
      </c>
      <c r="BV260" s="120">
        <v>0</v>
      </c>
      <c r="BW260" s="120">
        <v>0</v>
      </c>
      <c r="BX260" s="120">
        <v>0</v>
      </c>
      <c r="BY260" s="120">
        <v>0</v>
      </c>
      <c r="BZ260" s="120">
        <v>0</v>
      </c>
      <c r="CA260" s="120">
        <v>0</v>
      </c>
      <c r="CB260" s="120">
        <v>0</v>
      </c>
      <c r="CC260" s="120">
        <v>0</v>
      </c>
      <c r="CD260" s="120">
        <v>0</v>
      </c>
      <c r="CE260" s="120">
        <v>0</v>
      </c>
      <c r="CF260" s="120">
        <v>0</v>
      </c>
      <c r="CG260" s="120">
        <v>0</v>
      </c>
      <c r="CH260" s="120">
        <v>0</v>
      </c>
      <c r="CI260" s="120">
        <v>0</v>
      </c>
      <c r="CJ260" s="120">
        <v>0</v>
      </c>
      <c r="CK260" s="120">
        <v>0</v>
      </c>
      <c r="CL260" s="120">
        <v>0</v>
      </c>
      <c r="CM260" s="120">
        <v>0</v>
      </c>
      <c r="CN260" s="120">
        <v>0</v>
      </c>
      <c r="CO260" s="120">
        <v>0</v>
      </c>
      <c r="CP260" s="120">
        <v>0</v>
      </c>
      <c r="CQ260" s="120">
        <f>SUM(CQ255/2)</f>
        <v>166500</v>
      </c>
      <c r="CR260" s="120">
        <v>0</v>
      </c>
      <c r="CS260" s="120"/>
      <c r="CT260" s="120">
        <v>0</v>
      </c>
      <c r="CU260" s="120">
        <v>0</v>
      </c>
      <c r="CV260" s="120">
        <v>0</v>
      </c>
      <c r="CW260" s="120">
        <v>0</v>
      </c>
      <c r="CX260" s="120">
        <v>0</v>
      </c>
      <c r="CY260" s="120">
        <v>0</v>
      </c>
      <c r="CZ260" s="120">
        <v>0</v>
      </c>
      <c r="DA260" s="120">
        <v>0</v>
      </c>
      <c r="DB260" s="120">
        <v>0</v>
      </c>
      <c r="DC260" s="120">
        <v>0</v>
      </c>
      <c r="DD260" s="120">
        <v>0</v>
      </c>
      <c r="DE260" s="120">
        <v>0</v>
      </c>
      <c r="DF260" s="120">
        <v>0</v>
      </c>
      <c r="DG260" s="120">
        <v>0</v>
      </c>
      <c r="DH260" s="120">
        <v>0</v>
      </c>
      <c r="DI260" s="120">
        <v>0</v>
      </c>
      <c r="DJ260" s="120">
        <v>0</v>
      </c>
      <c r="DK260" s="120">
        <v>0</v>
      </c>
      <c r="DL260" s="120">
        <v>0</v>
      </c>
      <c r="DM260" s="120">
        <v>0</v>
      </c>
      <c r="DN260" s="120">
        <v>0</v>
      </c>
      <c r="DO260" s="120">
        <v>0</v>
      </c>
      <c r="DP260" s="120">
        <v>0</v>
      </c>
      <c r="DQ260" s="120">
        <v>0</v>
      </c>
      <c r="DR260" s="120">
        <v>0</v>
      </c>
      <c r="DS260" s="120">
        <v>0</v>
      </c>
      <c r="DT260" s="120">
        <v>0</v>
      </c>
      <c r="DU260" s="120">
        <v>0</v>
      </c>
      <c r="DV260" s="120">
        <v>0</v>
      </c>
      <c r="DW260" s="120">
        <v>0</v>
      </c>
      <c r="DX260" s="120">
        <v>0</v>
      </c>
      <c r="DY260" s="120">
        <v>0</v>
      </c>
      <c r="DZ260" s="120">
        <v>0</v>
      </c>
      <c r="EA260" s="120">
        <v>0</v>
      </c>
      <c r="EB260" s="120">
        <v>0</v>
      </c>
      <c r="EC260" s="120">
        <v>0</v>
      </c>
      <c r="ED260" s="120">
        <v>0</v>
      </c>
      <c r="EE260" s="120">
        <v>0</v>
      </c>
      <c r="EF260" s="120">
        <v>0</v>
      </c>
      <c r="EG260" s="120">
        <v>0</v>
      </c>
      <c r="EH260" s="120">
        <v>0</v>
      </c>
      <c r="EI260" s="120">
        <v>0</v>
      </c>
      <c r="EJ260" s="120">
        <v>0</v>
      </c>
      <c r="EK260" s="120">
        <v>0</v>
      </c>
      <c r="EL260" s="120">
        <v>0</v>
      </c>
      <c r="EM260" s="120">
        <v>0</v>
      </c>
      <c r="EN260" s="120">
        <v>0</v>
      </c>
      <c r="EO260" s="120">
        <v>0</v>
      </c>
      <c r="EP260" s="120">
        <v>0</v>
      </c>
      <c r="EQ260" s="120">
        <v>0</v>
      </c>
      <c r="ER260" s="120">
        <v>0</v>
      </c>
      <c r="ES260" s="120">
        <v>0</v>
      </c>
      <c r="ET260" s="120">
        <v>0</v>
      </c>
      <c r="EU260" s="120">
        <v>0</v>
      </c>
      <c r="EV260" s="120">
        <v>0</v>
      </c>
      <c r="EW260" s="120">
        <v>0</v>
      </c>
      <c r="EX260" s="120">
        <v>0</v>
      </c>
      <c r="EY260" s="120">
        <v>0</v>
      </c>
      <c r="EZ260" s="120">
        <v>0</v>
      </c>
      <c r="FA260" s="120">
        <v>0</v>
      </c>
      <c r="FB260" s="120">
        <v>0</v>
      </c>
      <c r="FC260" s="120">
        <v>0</v>
      </c>
      <c r="FD260" s="120">
        <v>0</v>
      </c>
      <c r="FE260" s="120">
        <v>0</v>
      </c>
      <c r="FF260" s="120">
        <v>0</v>
      </c>
      <c r="FG260" s="120">
        <v>0</v>
      </c>
      <c r="FH260" s="120">
        <v>0</v>
      </c>
    </row>
    <row r="261" spans="1:164" x14ac:dyDescent="0.85">
      <c r="D261" s="359"/>
      <c r="E261" s="360"/>
      <c r="F261" s="361"/>
      <c r="G261" s="182" t="s">
        <v>3</v>
      </c>
      <c r="H261" s="182">
        <f t="shared" ref="H261:AM261" si="655">SUM(H259:H260)</f>
        <v>333000</v>
      </c>
      <c r="I261" s="182">
        <f t="shared" si="655"/>
        <v>0</v>
      </c>
      <c r="J261" s="182">
        <f t="shared" si="655"/>
        <v>0</v>
      </c>
      <c r="K261" s="182">
        <f t="shared" si="655"/>
        <v>0</v>
      </c>
      <c r="L261" s="182">
        <f t="shared" si="655"/>
        <v>0</v>
      </c>
      <c r="M261" s="182">
        <f t="shared" si="655"/>
        <v>0</v>
      </c>
      <c r="N261" s="182">
        <f t="shared" si="655"/>
        <v>0</v>
      </c>
      <c r="O261" s="182">
        <f t="shared" si="655"/>
        <v>0</v>
      </c>
      <c r="P261" s="182">
        <f t="shared" si="655"/>
        <v>0</v>
      </c>
      <c r="Q261" s="182">
        <f t="shared" si="655"/>
        <v>0</v>
      </c>
      <c r="R261" s="182">
        <f t="shared" si="655"/>
        <v>0</v>
      </c>
      <c r="S261" s="182">
        <f t="shared" si="655"/>
        <v>0</v>
      </c>
      <c r="T261" s="182">
        <f t="shared" si="655"/>
        <v>0</v>
      </c>
      <c r="U261" s="182">
        <f t="shared" si="655"/>
        <v>0</v>
      </c>
      <c r="V261" s="182">
        <f t="shared" si="655"/>
        <v>0</v>
      </c>
      <c r="W261" s="182">
        <f t="shared" si="655"/>
        <v>0</v>
      </c>
      <c r="X261" s="182">
        <f t="shared" si="655"/>
        <v>0</v>
      </c>
      <c r="Y261" s="182">
        <f t="shared" si="655"/>
        <v>0</v>
      </c>
      <c r="Z261" s="182">
        <f t="shared" si="655"/>
        <v>0</v>
      </c>
      <c r="AA261" s="182">
        <f t="shared" si="655"/>
        <v>0</v>
      </c>
      <c r="AB261" s="182">
        <f t="shared" si="655"/>
        <v>0</v>
      </c>
      <c r="AC261" s="182">
        <f t="shared" si="655"/>
        <v>0</v>
      </c>
      <c r="AD261" s="182">
        <f t="shared" si="655"/>
        <v>0</v>
      </c>
      <c r="AE261" s="182">
        <f t="shared" si="655"/>
        <v>0</v>
      </c>
      <c r="AF261" s="182">
        <f t="shared" si="655"/>
        <v>0</v>
      </c>
      <c r="AG261" s="182">
        <f t="shared" si="655"/>
        <v>0</v>
      </c>
      <c r="AH261" s="182">
        <f t="shared" si="655"/>
        <v>0</v>
      </c>
      <c r="AI261" s="182">
        <f t="shared" si="655"/>
        <v>0</v>
      </c>
      <c r="AJ261" s="182">
        <f t="shared" si="655"/>
        <v>0</v>
      </c>
      <c r="AK261" s="182">
        <f t="shared" si="655"/>
        <v>0</v>
      </c>
      <c r="AL261" s="182">
        <f t="shared" si="655"/>
        <v>0</v>
      </c>
      <c r="AM261" s="182">
        <f t="shared" si="655"/>
        <v>0</v>
      </c>
      <c r="AN261" s="182">
        <f t="shared" ref="AN261:BS261" si="656">SUM(AN259:AN260)</f>
        <v>0</v>
      </c>
      <c r="AO261" s="182">
        <f t="shared" si="656"/>
        <v>0</v>
      </c>
      <c r="AP261" s="182">
        <f t="shared" si="656"/>
        <v>0</v>
      </c>
      <c r="AQ261" s="182">
        <f t="shared" si="656"/>
        <v>0</v>
      </c>
      <c r="AR261" s="182">
        <f t="shared" si="656"/>
        <v>0</v>
      </c>
      <c r="AS261" s="182">
        <f t="shared" si="656"/>
        <v>0</v>
      </c>
      <c r="AT261" s="182">
        <f t="shared" si="656"/>
        <v>0</v>
      </c>
      <c r="AU261" s="182">
        <f t="shared" si="656"/>
        <v>0</v>
      </c>
      <c r="AV261" s="182">
        <f t="shared" si="656"/>
        <v>0</v>
      </c>
      <c r="AW261" s="182">
        <f t="shared" si="656"/>
        <v>0</v>
      </c>
      <c r="AX261" s="182">
        <f t="shared" si="656"/>
        <v>0</v>
      </c>
      <c r="AY261" s="182">
        <f t="shared" si="656"/>
        <v>0</v>
      </c>
      <c r="AZ261" s="182">
        <f t="shared" si="656"/>
        <v>0</v>
      </c>
      <c r="BA261" s="182">
        <f t="shared" si="656"/>
        <v>0</v>
      </c>
      <c r="BB261" s="182">
        <f t="shared" si="656"/>
        <v>0</v>
      </c>
      <c r="BC261" s="182">
        <f t="shared" si="656"/>
        <v>0</v>
      </c>
      <c r="BD261" s="182">
        <f t="shared" si="656"/>
        <v>0</v>
      </c>
      <c r="BE261" s="182">
        <f t="shared" si="656"/>
        <v>0</v>
      </c>
      <c r="BF261" s="182">
        <f t="shared" si="656"/>
        <v>0</v>
      </c>
      <c r="BG261" s="182">
        <f t="shared" si="656"/>
        <v>0</v>
      </c>
      <c r="BH261" s="182">
        <f t="shared" si="656"/>
        <v>0</v>
      </c>
      <c r="BI261" s="182">
        <f t="shared" si="656"/>
        <v>0</v>
      </c>
      <c r="BJ261" s="182">
        <f t="shared" si="656"/>
        <v>0</v>
      </c>
      <c r="BK261" s="182">
        <f t="shared" si="656"/>
        <v>0</v>
      </c>
      <c r="BL261" s="182">
        <f t="shared" si="656"/>
        <v>0</v>
      </c>
      <c r="BM261" s="182">
        <f t="shared" si="656"/>
        <v>0</v>
      </c>
      <c r="BN261" s="182">
        <f t="shared" si="656"/>
        <v>0</v>
      </c>
      <c r="BO261" s="182">
        <f t="shared" si="656"/>
        <v>0</v>
      </c>
      <c r="BP261" s="182">
        <f t="shared" si="656"/>
        <v>0</v>
      </c>
      <c r="BQ261" s="182">
        <f t="shared" si="656"/>
        <v>0</v>
      </c>
      <c r="BR261" s="182">
        <f t="shared" si="656"/>
        <v>0</v>
      </c>
      <c r="BS261" s="182">
        <f t="shared" si="656"/>
        <v>0</v>
      </c>
      <c r="BT261" s="182">
        <f t="shared" ref="BT261:CR261" si="657">SUM(BT259:BT260)</f>
        <v>0</v>
      </c>
      <c r="BU261" s="182">
        <f t="shared" si="657"/>
        <v>0</v>
      </c>
      <c r="BV261" s="182">
        <f t="shared" si="657"/>
        <v>0</v>
      </c>
      <c r="BW261" s="182">
        <f t="shared" si="657"/>
        <v>0</v>
      </c>
      <c r="BX261" s="182">
        <f t="shared" si="657"/>
        <v>0</v>
      </c>
      <c r="BY261" s="182">
        <f t="shared" si="657"/>
        <v>0</v>
      </c>
      <c r="BZ261" s="182">
        <f t="shared" si="657"/>
        <v>0</v>
      </c>
      <c r="CA261" s="182">
        <f t="shared" si="657"/>
        <v>0</v>
      </c>
      <c r="CB261" s="182">
        <f t="shared" si="657"/>
        <v>0</v>
      </c>
      <c r="CC261" s="182">
        <f t="shared" si="657"/>
        <v>0</v>
      </c>
      <c r="CD261" s="182">
        <f t="shared" si="657"/>
        <v>0</v>
      </c>
      <c r="CE261" s="182">
        <f t="shared" si="657"/>
        <v>0</v>
      </c>
      <c r="CF261" s="182">
        <f t="shared" si="657"/>
        <v>0</v>
      </c>
      <c r="CG261" s="182">
        <f t="shared" si="657"/>
        <v>0</v>
      </c>
      <c r="CH261" s="182">
        <f t="shared" si="657"/>
        <v>0</v>
      </c>
      <c r="CI261" s="182">
        <f t="shared" si="657"/>
        <v>0</v>
      </c>
      <c r="CJ261" s="182">
        <f t="shared" si="657"/>
        <v>0</v>
      </c>
      <c r="CK261" s="182">
        <f t="shared" si="657"/>
        <v>0</v>
      </c>
      <c r="CL261" s="182">
        <f t="shared" si="657"/>
        <v>0</v>
      </c>
      <c r="CM261" s="182">
        <f t="shared" si="657"/>
        <v>0</v>
      </c>
      <c r="CN261" s="182">
        <f t="shared" si="657"/>
        <v>0</v>
      </c>
      <c r="CO261" s="182">
        <f t="shared" si="657"/>
        <v>0</v>
      </c>
      <c r="CP261" s="182">
        <f t="shared" si="657"/>
        <v>0</v>
      </c>
      <c r="CQ261" s="182">
        <f t="shared" si="657"/>
        <v>333000</v>
      </c>
      <c r="CR261" s="182">
        <f t="shared" si="657"/>
        <v>0</v>
      </c>
      <c r="CS261" s="182"/>
      <c r="CT261" s="182">
        <f t="shared" ref="CT261:DY261" si="658">SUM(CT259:CT260)</f>
        <v>0</v>
      </c>
      <c r="CU261" s="182">
        <f t="shared" si="658"/>
        <v>0</v>
      </c>
      <c r="CV261" s="182">
        <f t="shared" si="658"/>
        <v>0</v>
      </c>
      <c r="CW261" s="182">
        <f t="shared" si="658"/>
        <v>0</v>
      </c>
      <c r="CX261" s="182">
        <f t="shared" si="658"/>
        <v>0</v>
      </c>
      <c r="CY261" s="182">
        <f t="shared" si="658"/>
        <v>0</v>
      </c>
      <c r="CZ261" s="182">
        <f t="shared" si="658"/>
        <v>0</v>
      </c>
      <c r="DA261" s="182">
        <f t="shared" si="658"/>
        <v>0</v>
      </c>
      <c r="DB261" s="182">
        <f t="shared" si="658"/>
        <v>0</v>
      </c>
      <c r="DC261" s="182">
        <f t="shared" si="658"/>
        <v>0</v>
      </c>
      <c r="DD261" s="182">
        <f t="shared" si="658"/>
        <v>0</v>
      </c>
      <c r="DE261" s="182">
        <f t="shared" si="658"/>
        <v>0</v>
      </c>
      <c r="DF261" s="182">
        <f t="shared" si="658"/>
        <v>0</v>
      </c>
      <c r="DG261" s="182">
        <f t="shared" si="658"/>
        <v>0</v>
      </c>
      <c r="DH261" s="182">
        <f t="shared" si="658"/>
        <v>0</v>
      </c>
      <c r="DI261" s="182">
        <f t="shared" si="658"/>
        <v>0</v>
      </c>
      <c r="DJ261" s="182">
        <f t="shared" si="658"/>
        <v>0</v>
      </c>
      <c r="DK261" s="182">
        <f t="shared" si="658"/>
        <v>0</v>
      </c>
      <c r="DL261" s="182">
        <f t="shared" si="658"/>
        <v>0</v>
      </c>
      <c r="DM261" s="182">
        <f t="shared" si="658"/>
        <v>0</v>
      </c>
      <c r="DN261" s="182">
        <f t="shared" si="658"/>
        <v>0</v>
      </c>
      <c r="DO261" s="182">
        <f t="shared" si="658"/>
        <v>0</v>
      </c>
      <c r="DP261" s="182">
        <f t="shared" si="658"/>
        <v>0</v>
      </c>
      <c r="DQ261" s="182">
        <f t="shared" si="658"/>
        <v>0</v>
      </c>
      <c r="DR261" s="182">
        <f t="shared" si="658"/>
        <v>0</v>
      </c>
      <c r="DS261" s="182">
        <f t="shared" si="658"/>
        <v>0</v>
      </c>
      <c r="DT261" s="182">
        <f t="shared" si="658"/>
        <v>0</v>
      </c>
      <c r="DU261" s="182">
        <f t="shared" si="658"/>
        <v>0</v>
      </c>
      <c r="DV261" s="182">
        <f t="shared" si="658"/>
        <v>0</v>
      </c>
      <c r="DW261" s="182">
        <f t="shared" si="658"/>
        <v>0</v>
      </c>
      <c r="DX261" s="182">
        <f t="shared" si="658"/>
        <v>0</v>
      </c>
      <c r="DY261" s="182">
        <f t="shared" si="658"/>
        <v>0</v>
      </c>
      <c r="DZ261" s="182">
        <f t="shared" ref="DZ261:FE261" si="659">SUM(DZ259:DZ260)</f>
        <v>0</v>
      </c>
      <c r="EA261" s="182">
        <f t="shared" si="659"/>
        <v>0</v>
      </c>
      <c r="EB261" s="182">
        <f t="shared" si="659"/>
        <v>0</v>
      </c>
      <c r="EC261" s="182">
        <f t="shared" si="659"/>
        <v>0</v>
      </c>
      <c r="ED261" s="182">
        <f t="shared" si="659"/>
        <v>0</v>
      </c>
      <c r="EE261" s="182">
        <f t="shared" si="659"/>
        <v>0</v>
      </c>
      <c r="EF261" s="182">
        <f t="shared" si="659"/>
        <v>0</v>
      </c>
      <c r="EG261" s="182">
        <f t="shared" si="659"/>
        <v>0</v>
      </c>
      <c r="EH261" s="182">
        <f t="shared" si="659"/>
        <v>0</v>
      </c>
      <c r="EI261" s="182">
        <f t="shared" si="659"/>
        <v>0</v>
      </c>
      <c r="EJ261" s="182">
        <f t="shared" si="659"/>
        <v>0</v>
      </c>
      <c r="EK261" s="182">
        <f t="shared" si="659"/>
        <v>0</v>
      </c>
      <c r="EL261" s="182">
        <f t="shared" si="659"/>
        <v>0</v>
      </c>
      <c r="EM261" s="182">
        <f t="shared" si="659"/>
        <v>0</v>
      </c>
      <c r="EN261" s="182">
        <f t="shared" si="659"/>
        <v>0</v>
      </c>
      <c r="EO261" s="182">
        <f t="shared" si="659"/>
        <v>0</v>
      </c>
      <c r="EP261" s="182">
        <f t="shared" si="659"/>
        <v>0</v>
      </c>
      <c r="EQ261" s="182">
        <f t="shared" si="659"/>
        <v>0</v>
      </c>
      <c r="ER261" s="182">
        <f t="shared" si="659"/>
        <v>0</v>
      </c>
      <c r="ES261" s="182">
        <f t="shared" si="659"/>
        <v>0</v>
      </c>
      <c r="ET261" s="182">
        <f t="shared" si="659"/>
        <v>0</v>
      </c>
      <c r="EU261" s="182">
        <f t="shared" si="659"/>
        <v>0</v>
      </c>
      <c r="EV261" s="182">
        <f t="shared" si="659"/>
        <v>0</v>
      </c>
      <c r="EW261" s="182">
        <f t="shared" si="659"/>
        <v>0</v>
      </c>
      <c r="EX261" s="182">
        <f t="shared" si="659"/>
        <v>0</v>
      </c>
      <c r="EY261" s="182">
        <f t="shared" si="659"/>
        <v>0</v>
      </c>
      <c r="EZ261" s="182">
        <f t="shared" si="659"/>
        <v>0</v>
      </c>
      <c r="FA261" s="182">
        <f t="shared" si="659"/>
        <v>0</v>
      </c>
      <c r="FB261" s="182">
        <f t="shared" si="659"/>
        <v>0</v>
      </c>
      <c r="FC261" s="182">
        <f t="shared" si="659"/>
        <v>0</v>
      </c>
      <c r="FD261" s="182">
        <f t="shared" si="659"/>
        <v>0</v>
      </c>
      <c r="FE261" s="182">
        <f t="shared" si="659"/>
        <v>0</v>
      </c>
      <c r="FF261" s="182">
        <f t="shared" ref="FF261:FH261" si="660">SUM(FF259:FF260)</f>
        <v>0</v>
      </c>
      <c r="FG261" s="182">
        <f t="shared" si="660"/>
        <v>0</v>
      </c>
      <c r="FH261" s="182">
        <f t="shared" si="660"/>
        <v>0</v>
      </c>
    </row>
    <row r="264" spans="1:164" s="128" customFormat="1" ht="59.25" x14ac:dyDescent="1.3">
      <c r="A264" s="64" t="s">
        <v>320</v>
      </c>
      <c r="B264" s="64"/>
      <c r="C264" s="146"/>
      <c r="D264" s="124"/>
      <c r="E264" s="124"/>
      <c r="F264" s="124"/>
      <c r="G264" s="124"/>
      <c r="H264" s="125"/>
      <c r="I264" s="126"/>
      <c r="J264" s="127"/>
      <c r="K264" s="127"/>
      <c r="L264" s="127"/>
      <c r="M264" s="127"/>
      <c r="N264" s="127"/>
      <c r="O264" s="127"/>
      <c r="P264" s="127"/>
      <c r="Q264" s="127"/>
      <c r="R264" s="127"/>
      <c r="S264" s="127"/>
      <c r="T264" s="127"/>
      <c r="U264" s="127"/>
      <c r="V264" s="127"/>
      <c r="W264" s="127"/>
      <c r="X264" s="127"/>
      <c r="Y264" s="127"/>
      <c r="Z264" s="127"/>
      <c r="AA264" s="127"/>
      <c r="AB264" s="127"/>
      <c r="AC264" s="127"/>
      <c r="AD264" s="127"/>
      <c r="AE264" s="127"/>
      <c r="AF264" s="127"/>
      <c r="AG264" s="127"/>
      <c r="AH264" s="127"/>
      <c r="AI264" s="127"/>
      <c r="AJ264" s="127"/>
      <c r="AK264" s="127"/>
      <c r="AL264" s="127"/>
      <c r="AM264" s="127"/>
      <c r="AN264" s="127"/>
      <c r="AO264" s="127"/>
      <c r="AP264" s="127"/>
      <c r="AQ264" s="127"/>
      <c r="AR264" s="127"/>
      <c r="AS264" s="127"/>
      <c r="AT264" s="127"/>
      <c r="AU264" s="127"/>
      <c r="AV264" s="127"/>
      <c r="AW264" s="127"/>
      <c r="AX264" s="127"/>
      <c r="AY264" s="127"/>
      <c r="AZ264" s="127"/>
      <c r="BA264" s="127"/>
      <c r="BB264" s="127"/>
      <c r="BC264" s="127"/>
      <c r="BD264" s="127"/>
      <c r="BE264" s="127"/>
      <c r="BF264" s="127"/>
      <c r="BG264" s="127"/>
      <c r="BH264" s="127"/>
      <c r="BI264" s="127"/>
      <c r="BJ264" s="127"/>
      <c r="BK264" s="127"/>
      <c r="BL264" s="127"/>
      <c r="BM264" s="127"/>
      <c r="BN264" s="127"/>
      <c r="BO264" s="127"/>
      <c r="BP264" s="127"/>
      <c r="BQ264" s="127"/>
      <c r="BR264" s="127"/>
      <c r="BS264" s="127"/>
      <c r="BT264" s="127"/>
      <c r="BU264" s="127"/>
      <c r="BV264" s="127"/>
      <c r="BW264" s="127"/>
      <c r="BX264" s="127"/>
      <c r="BY264" s="127"/>
      <c r="BZ264" s="127"/>
      <c r="CA264" s="127"/>
      <c r="CB264" s="127"/>
      <c r="CC264" s="127"/>
      <c r="CD264" s="127"/>
      <c r="CE264" s="127"/>
      <c r="CF264" s="127"/>
      <c r="CG264" s="127"/>
      <c r="CH264" s="127"/>
      <c r="CI264" s="127"/>
      <c r="CJ264" s="127"/>
      <c r="CK264" s="127"/>
      <c r="CL264" s="127"/>
      <c r="CM264" s="127"/>
      <c r="CN264" s="127"/>
      <c r="CO264" s="127"/>
      <c r="CP264" s="127"/>
      <c r="CQ264" s="127"/>
      <c r="CR264" s="127"/>
      <c r="CS264" s="127"/>
      <c r="CT264" s="127"/>
      <c r="CU264" s="127"/>
      <c r="CV264" s="127"/>
      <c r="CW264" s="127"/>
      <c r="CX264" s="127"/>
      <c r="CY264" s="127"/>
      <c r="CZ264" s="127"/>
      <c r="DA264" s="127"/>
      <c r="DB264" s="127"/>
      <c r="DC264" s="127"/>
      <c r="DD264" s="127"/>
      <c r="DE264" s="127"/>
      <c r="DF264" s="127"/>
      <c r="DG264" s="127"/>
    </row>
    <row r="265" spans="1:164" s="6" customFormat="1" x14ac:dyDescent="0.85">
      <c r="A265" s="290" t="s">
        <v>0</v>
      </c>
      <c r="B265" s="290" t="s">
        <v>174</v>
      </c>
      <c r="C265" s="290" t="s">
        <v>1</v>
      </c>
      <c r="D265" s="297" t="s">
        <v>2</v>
      </c>
      <c r="E265" s="298"/>
      <c r="F265" s="298"/>
      <c r="G265" s="299"/>
      <c r="H265" s="295" t="s">
        <v>3</v>
      </c>
      <c r="I265" s="297" t="s">
        <v>4</v>
      </c>
      <c r="J265" s="298"/>
      <c r="K265" s="298"/>
      <c r="L265" s="298"/>
      <c r="M265" s="298"/>
      <c r="N265" s="298"/>
      <c r="O265" s="298"/>
      <c r="P265" s="298"/>
      <c r="Q265" s="298"/>
      <c r="R265" s="299"/>
      <c r="S265" s="300" t="s">
        <v>5</v>
      </c>
      <c r="T265" s="301"/>
      <c r="U265" s="301"/>
      <c r="V265" s="301"/>
      <c r="W265" s="301"/>
      <c r="X265" s="301"/>
      <c r="Y265" s="301"/>
      <c r="Z265" s="301"/>
      <c r="AA265" s="301"/>
      <c r="AB265" s="302"/>
      <c r="AC265" s="303" t="s">
        <v>6</v>
      </c>
      <c r="AD265" s="304"/>
      <c r="AE265" s="304"/>
      <c r="AF265" s="304"/>
      <c r="AG265" s="304"/>
      <c r="AH265" s="304"/>
      <c r="AI265" s="304"/>
      <c r="AJ265" s="304"/>
      <c r="AK265" s="305"/>
      <c r="AL265" s="300" t="s">
        <v>7</v>
      </c>
      <c r="AM265" s="301"/>
      <c r="AN265" s="301"/>
      <c r="AO265" s="301"/>
      <c r="AP265" s="301"/>
      <c r="AQ265" s="301"/>
      <c r="AR265" s="301"/>
      <c r="AS265" s="301"/>
      <c r="AT265" s="301"/>
      <c r="AU265" s="301"/>
      <c r="AV265" s="301"/>
      <c r="AW265" s="301"/>
      <c r="AX265" s="302"/>
      <c r="AY265" s="300" t="s">
        <v>8</v>
      </c>
      <c r="AZ265" s="301"/>
      <c r="BA265" s="301"/>
      <c r="BB265" s="301"/>
      <c r="BC265" s="301"/>
      <c r="BD265" s="301"/>
      <c r="BE265" s="301"/>
      <c r="BF265" s="301"/>
      <c r="BG265" s="302"/>
      <c r="BH265" s="300" t="s">
        <v>9</v>
      </c>
      <c r="BI265" s="301"/>
      <c r="BJ265" s="301"/>
      <c r="BK265" s="301"/>
      <c r="BL265" s="301"/>
      <c r="BM265" s="301"/>
      <c r="BN265" s="301"/>
      <c r="BO265" s="301"/>
      <c r="BP265" s="301"/>
      <c r="BQ265" s="302"/>
      <c r="BR265" s="303" t="s">
        <v>10</v>
      </c>
      <c r="BS265" s="304"/>
      <c r="BT265" s="304"/>
      <c r="BU265" s="304"/>
      <c r="BV265" s="304"/>
      <c r="BW265" s="304"/>
      <c r="BX265" s="304"/>
      <c r="BY265" s="304"/>
      <c r="BZ265" s="305"/>
      <c r="CA265" s="300" t="s">
        <v>11</v>
      </c>
      <c r="CB265" s="301"/>
      <c r="CC265" s="301"/>
      <c r="CD265" s="301"/>
      <c r="CE265" s="301"/>
      <c r="CF265" s="301"/>
      <c r="CG265" s="301"/>
      <c r="CH265" s="301"/>
      <c r="CI265" s="301"/>
      <c r="CJ265" s="302"/>
      <c r="CK265" s="300" t="s">
        <v>12</v>
      </c>
      <c r="CL265" s="301"/>
      <c r="CM265" s="301"/>
      <c r="CN265" s="301"/>
      <c r="CO265" s="301"/>
      <c r="CP265" s="302"/>
      <c r="CQ265" s="306" t="s">
        <v>13</v>
      </c>
      <c r="CR265" s="306" t="s">
        <v>14</v>
      </c>
      <c r="CS265" s="306" t="s">
        <v>330</v>
      </c>
      <c r="CT265" s="312" t="s">
        <v>15</v>
      </c>
      <c r="CU265" s="313"/>
      <c r="CV265" s="313"/>
      <c r="CW265" s="313"/>
      <c r="CX265" s="313"/>
      <c r="CY265" s="313"/>
      <c r="CZ265" s="313"/>
      <c r="DA265" s="314"/>
      <c r="DB265" s="3" t="s">
        <v>16</v>
      </c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5"/>
    </row>
    <row r="266" spans="1:164" s="14" customFormat="1" ht="117" x14ac:dyDescent="0.55000000000000004">
      <c r="A266" s="291"/>
      <c r="B266" s="291"/>
      <c r="C266" s="291"/>
      <c r="D266" s="7" t="s">
        <v>17</v>
      </c>
      <c r="E266" s="7" t="s">
        <v>18</v>
      </c>
      <c r="F266" s="7" t="s">
        <v>19</v>
      </c>
      <c r="G266" s="7" t="s">
        <v>20</v>
      </c>
      <c r="H266" s="296"/>
      <c r="I266" s="8" t="s">
        <v>21</v>
      </c>
      <c r="J266" s="9" t="s">
        <v>22</v>
      </c>
      <c r="K266" s="9" t="s">
        <v>25</v>
      </c>
      <c r="L266" s="9" t="s">
        <v>24</v>
      </c>
      <c r="M266" s="9" t="s">
        <v>28</v>
      </c>
      <c r="N266" s="9" t="s">
        <v>30</v>
      </c>
      <c r="O266" s="9" t="s">
        <v>29</v>
      </c>
      <c r="P266" s="9" t="s">
        <v>308</v>
      </c>
      <c r="Q266" s="9" t="s">
        <v>23</v>
      </c>
      <c r="R266" s="9" t="s">
        <v>27</v>
      </c>
      <c r="S266" s="8" t="s">
        <v>31</v>
      </c>
      <c r="T266" s="9" t="s">
        <v>33</v>
      </c>
      <c r="U266" s="9" t="s">
        <v>36</v>
      </c>
      <c r="V266" s="9" t="s">
        <v>37</v>
      </c>
      <c r="W266" s="9" t="s">
        <v>40</v>
      </c>
      <c r="X266" s="9" t="s">
        <v>34</v>
      </c>
      <c r="Y266" s="9" t="s">
        <v>32</v>
      </c>
      <c r="Z266" s="9" t="s">
        <v>38</v>
      </c>
      <c r="AA266" s="9" t="s">
        <v>35</v>
      </c>
      <c r="AB266" s="9" t="s">
        <v>39</v>
      </c>
      <c r="AC266" s="8" t="s">
        <v>41</v>
      </c>
      <c r="AD266" s="9" t="s">
        <v>43</v>
      </c>
      <c r="AE266" s="10" t="s">
        <v>42</v>
      </c>
      <c r="AF266" s="9" t="s">
        <v>44</v>
      </c>
      <c r="AG266" s="9" t="s">
        <v>47</v>
      </c>
      <c r="AH266" s="9" t="s">
        <v>46</v>
      </c>
      <c r="AI266" s="9" t="s">
        <v>48</v>
      </c>
      <c r="AJ266" s="9" t="s">
        <v>49</v>
      </c>
      <c r="AK266" s="9" t="s">
        <v>45</v>
      </c>
      <c r="AL266" s="8" t="s">
        <v>50</v>
      </c>
      <c r="AM266" s="9" t="s">
        <v>52</v>
      </c>
      <c r="AN266" s="9" t="s">
        <v>58</v>
      </c>
      <c r="AO266" s="9" t="s">
        <v>61</v>
      </c>
      <c r="AP266" s="9" t="s">
        <v>56</v>
      </c>
      <c r="AQ266" s="9" t="s">
        <v>57</v>
      </c>
      <c r="AR266" s="9" t="s">
        <v>53</v>
      </c>
      <c r="AS266" s="9" t="s">
        <v>55</v>
      </c>
      <c r="AT266" s="9" t="s">
        <v>60</v>
      </c>
      <c r="AU266" s="9" t="s">
        <v>59</v>
      </c>
      <c r="AV266" s="9" t="s">
        <v>54</v>
      </c>
      <c r="AW266" s="9" t="s">
        <v>51</v>
      </c>
      <c r="AX266" s="9" t="s">
        <v>62</v>
      </c>
      <c r="AY266" s="8" t="s">
        <v>63</v>
      </c>
      <c r="AZ266" s="9" t="s">
        <v>64</v>
      </c>
      <c r="BA266" s="9" t="s">
        <v>65</v>
      </c>
      <c r="BB266" s="9" t="s">
        <v>70</v>
      </c>
      <c r="BC266" s="9" t="s">
        <v>71</v>
      </c>
      <c r="BD266" s="9" t="s">
        <v>69</v>
      </c>
      <c r="BE266" s="9" t="s">
        <v>67</v>
      </c>
      <c r="BF266" s="9" t="s">
        <v>66</v>
      </c>
      <c r="BG266" s="9" t="s">
        <v>68</v>
      </c>
      <c r="BH266" s="8" t="s">
        <v>72</v>
      </c>
      <c r="BI266" s="9" t="s">
        <v>77</v>
      </c>
      <c r="BJ266" s="9" t="s">
        <v>79</v>
      </c>
      <c r="BK266" s="9" t="s">
        <v>74</v>
      </c>
      <c r="BL266" s="9" t="s">
        <v>73</v>
      </c>
      <c r="BM266" s="9" t="s">
        <v>76</v>
      </c>
      <c r="BN266" s="9" t="s">
        <v>78</v>
      </c>
      <c r="BO266" s="9" t="s">
        <v>75</v>
      </c>
      <c r="BP266" s="9" t="s">
        <v>81</v>
      </c>
      <c r="BQ266" s="9" t="s">
        <v>80</v>
      </c>
      <c r="BR266" s="8" t="s">
        <v>82</v>
      </c>
      <c r="BS266" s="9" t="s">
        <v>84</v>
      </c>
      <c r="BT266" s="9" t="s">
        <v>87</v>
      </c>
      <c r="BU266" s="9" t="s">
        <v>83</v>
      </c>
      <c r="BV266" s="9" t="s">
        <v>86</v>
      </c>
      <c r="BW266" s="9" t="s">
        <v>85</v>
      </c>
      <c r="BX266" s="9" t="s">
        <v>89</v>
      </c>
      <c r="BY266" s="10" t="s">
        <v>88</v>
      </c>
      <c r="BZ266" s="9" t="s">
        <v>90</v>
      </c>
      <c r="CA266" s="8" t="s">
        <v>91</v>
      </c>
      <c r="CB266" s="9" t="s">
        <v>93</v>
      </c>
      <c r="CC266" s="9" t="s">
        <v>309</v>
      </c>
      <c r="CD266" s="9" t="s">
        <v>94</v>
      </c>
      <c r="CE266" s="9" t="s">
        <v>97</v>
      </c>
      <c r="CF266" s="9" t="s">
        <v>92</v>
      </c>
      <c r="CG266" s="9" t="s">
        <v>95</v>
      </c>
      <c r="CH266" s="9" t="s">
        <v>96</v>
      </c>
      <c r="CI266" s="9" t="s">
        <v>99</v>
      </c>
      <c r="CJ266" s="9" t="s">
        <v>100</v>
      </c>
      <c r="CK266" s="8" t="s">
        <v>101</v>
      </c>
      <c r="CL266" s="9" t="s">
        <v>105</v>
      </c>
      <c r="CM266" s="9" t="s">
        <v>103</v>
      </c>
      <c r="CN266" s="9" t="s">
        <v>102</v>
      </c>
      <c r="CO266" s="9" t="s">
        <v>104</v>
      </c>
      <c r="CP266" s="9" t="s">
        <v>106</v>
      </c>
      <c r="CQ266" s="307"/>
      <c r="CR266" s="307"/>
      <c r="CS266" s="307"/>
      <c r="CT266" s="70" t="s">
        <v>107</v>
      </c>
      <c r="CU266" s="70" t="s">
        <v>108</v>
      </c>
      <c r="CV266" s="70" t="s">
        <v>109</v>
      </c>
      <c r="CW266" s="70" t="s">
        <v>110</v>
      </c>
      <c r="CX266" s="70" t="s">
        <v>111</v>
      </c>
      <c r="CY266" s="70" t="s">
        <v>112</v>
      </c>
      <c r="CZ266" s="70" t="s">
        <v>113</v>
      </c>
      <c r="DA266" s="70" t="s">
        <v>114</v>
      </c>
      <c r="DB266" s="12" t="s">
        <v>115</v>
      </c>
      <c r="DC266" s="12" t="s">
        <v>116</v>
      </c>
      <c r="DD266" s="12" t="s">
        <v>117</v>
      </c>
      <c r="DE266" s="12" t="s">
        <v>118</v>
      </c>
      <c r="DF266" s="12" t="s">
        <v>119</v>
      </c>
      <c r="DG266" s="12" t="s">
        <v>120</v>
      </c>
      <c r="DH266" s="12" t="s">
        <v>121</v>
      </c>
      <c r="DI266" s="11" t="s">
        <v>122</v>
      </c>
      <c r="DJ266" s="11" t="s">
        <v>123</v>
      </c>
      <c r="DK266" s="11" t="s">
        <v>124</v>
      </c>
      <c r="DL266" s="11" t="s">
        <v>125</v>
      </c>
      <c r="DM266" s="11" t="s">
        <v>126</v>
      </c>
      <c r="DN266" s="11" t="s">
        <v>127</v>
      </c>
      <c r="DO266" s="11" t="s">
        <v>128</v>
      </c>
      <c r="DP266" s="13" t="s">
        <v>129</v>
      </c>
      <c r="DQ266" s="13" t="s">
        <v>130</v>
      </c>
      <c r="DR266" s="13" t="s">
        <v>131</v>
      </c>
      <c r="DS266" s="13" t="s">
        <v>132</v>
      </c>
      <c r="DT266" s="13" t="s">
        <v>133</v>
      </c>
      <c r="DU266" s="13" t="s">
        <v>134</v>
      </c>
      <c r="DV266" s="13" t="s">
        <v>135</v>
      </c>
      <c r="DW266" s="13" t="s">
        <v>136</v>
      </c>
      <c r="DX266" s="13" t="s">
        <v>137</v>
      </c>
      <c r="DY266" s="13" t="s">
        <v>138</v>
      </c>
      <c r="DZ266" s="13" t="s">
        <v>139</v>
      </c>
      <c r="EA266" s="13" t="s">
        <v>140</v>
      </c>
      <c r="EB266" s="13" t="s">
        <v>141</v>
      </c>
      <c r="EC266" s="13" t="s">
        <v>142</v>
      </c>
      <c r="ED266" s="13" t="s">
        <v>143</v>
      </c>
      <c r="EE266" s="13" t="s">
        <v>144</v>
      </c>
      <c r="EF266" s="13" t="s">
        <v>145</v>
      </c>
      <c r="EG266" s="13" t="s">
        <v>146</v>
      </c>
      <c r="EH266" s="13" t="s">
        <v>147</v>
      </c>
      <c r="EI266" s="13" t="s">
        <v>148</v>
      </c>
      <c r="EJ266" s="13" t="s">
        <v>149</v>
      </c>
      <c r="EK266" s="13" t="s">
        <v>150</v>
      </c>
      <c r="EL266" s="13" t="s">
        <v>151</v>
      </c>
      <c r="EM266" s="13" t="s">
        <v>152</v>
      </c>
      <c r="EN266" s="13" t="s">
        <v>153</v>
      </c>
      <c r="EO266" s="13" t="s">
        <v>154</v>
      </c>
      <c r="EP266" s="13" t="s">
        <v>155</v>
      </c>
      <c r="EQ266" s="13" t="s">
        <v>156</v>
      </c>
      <c r="ER266" s="13" t="s">
        <v>157</v>
      </c>
      <c r="ES266" s="13" t="s">
        <v>158</v>
      </c>
      <c r="ET266" s="13" t="s">
        <v>159</v>
      </c>
      <c r="EU266" s="13" t="s">
        <v>160</v>
      </c>
      <c r="EV266" s="13" t="s">
        <v>161</v>
      </c>
      <c r="EW266" s="13" t="s">
        <v>162</v>
      </c>
      <c r="EX266" s="13" t="s">
        <v>163</v>
      </c>
      <c r="EY266" s="13" t="s">
        <v>164</v>
      </c>
      <c r="EZ266" s="13" t="s">
        <v>165</v>
      </c>
      <c r="FA266" s="13" t="s">
        <v>166</v>
      </c>
      <c r="FB266" s="13" t="s">
        <v>167</v>
      </c>
      <c r="FC266" s="13" t="s">
        <v>168</v>
      </c>
      <c r="FD266" s="13" t="s">
        <v>169</v>
      </c>
      <c r="FE266" s="13" t="s">
        <v>170</v>
      </c>
      <c r="FF266" s="13" t="s">
        <v>171</v>
      </c>
      <c r="FG266" s="13" t="s">
        <v>172</v>
      </c>
      <c r="FH266" s="13" t="s">
        <v>173</v>
      </c>
    </row>
    <row r="267" spans="1:164" s="17" customFormat="1" x14ac:dyDescent="0.85">
      <c r="A267" s="15"/>
      <c r="B267" s="15"/>
      <c r="C267" s="100"/>
      <c r="D267" s="100"/>
      <c r="E267" s="100"/>
      <c r="F267" s="100"/>
      <c r="G267" s="100"/>
      <c r="H267" s="16">
        <f>SUM(H268:H277)</f>
        <v>180000</v>
      </c>
      <c r="I267" s="16">
        <f t="shared" ref="I267:AN267" si="661">SUM(I268+I272+I275)</f>
        <v>0</v>
      </c>
      <c r="J267" s="16">
        <f t="shared" si="661"/>
        <v>0</v>
      </c>
      <c r="K267" s="16">
        <f t="shared" si="661"/>
        <v>0</v>
      </c>
      <c r="L267" s="16">
        <f t="shared" si="661"/>
        <v>0</v>
      </c>
      <c r="M267" s="16">
        <f t="shared" si="661"/>
        <v>0</v>
      </c>
      <c r="N267" s="16">
        <f t="shared" si="661"/>
        <v>0</v>
      </c>
      <c r="O267" s="16">
        <f t="shared" si="661"/>
        <v>0</v>
      </c>
      <c r="P267" s="16">
        <f t="shared" si="661"/>
        <v>0</v>
      </c>
      <c r="Q267" s="16">
        <f t="shared" si="661"/>
        <v>0</v>
      </c>
      <c r="R267" s="16">
        <f t="shared" si="661"/>
        <v>0</v>
      </c>
      <c r="S267" s="16">
        <f t="shared" si="661"/>
        <v>0</v>
      </c>
      <c r="T267" s="16">
        <f t="shared" si="661"/>
        <v>0</v>
      </c>
      <c r="U267" s="16">
        <f t="shared" si="661"/>
        <v>0</v>
      </c>
      <c r="V267" s="16">
        <f t="shared" si="661"/>
        <v>0</v>
      </c>
      <c r="W267" s="16">
        <f t="shared" si="661"/>
        <v>0</v>
      </c>
      <c r="X267" s="16">
        <f t="shared" si="661"/>
        <v>0</v>
      </c>
      <c r="Y267" s="16">
        <f t="shared" si="661"/>
        <v>0</v>
      </c>
      <c r="Z267" s="16">
        <f t="shared" si="661"/>
        <v>0</v>
      </c>
      <c r="AA267" s="16">
        <f t="shared" si="661"/>
        <v>0</v>
      </c>
      <c r="AB267" s="16">
        <f t="shared" si="661"/>
        <v>0</v>
      </c>
      <c r="AC267" s="16">
        <f t="shared" si="661"/>
        <v>0</v>
      </c>
      <c r="AD267" s="16">
        <f t="shared" si="661"/>
        <v>0</v>
      </c>
      <c r="AE267" s="16">
        <f t="shared" si="661"/>
        <v>0</v>
      </c>
      <c r="AF267" s="16">
        <f t="shared" si="661"/>
        <v>0</v>
      </c>
      <c r="AG267" s="16">
        <f t="shared" si="661"/>
        <v>0</v>
      </c>
      <c r="AH267" s="16">
        <f t="shared" si="661"/>
        <v>0</v>
      </c>
      <c r="AI267" s="16">
        <f t="shared" si="661"/>
        <v>0</v>
      </c>
      <c r="AJ267" s="16">
        <f t="shared" si="661"/>
        <v>0</v>
      </c>
      <c r="AK267" s="16">
        <f t="shared" si="661"/>
        <v>0</v>
      </c>
      <c r="AL267" s="16">
        <f t="shared" si="661"/>
        <v>0</v>
      </c>
      <c r="AM267" s="16">
        <f t="shared" si="661"/>
        <v>0</v>
      </c>
      <c r="AN267" s="16">
        <f t="shared" si="661"/>
        <v>0</v>
      </c>
      <c r="AO267" s="16">
        <f t="shared" ref="AO267:BT267" si="662">SUM(AO268+AO272+AO275)</f>
        <v>0</v>
      </c>
      <c r="AP267" s="16">
        <f t="shared" si="662"/>
        <v>0</v>
      </c>
      <c r="AQ267" s="16">
        <f t="shared" si="662"/>
        <v>0</v>
      </c>
      <c r="AR267" s="16">
        <f t="shared" si="662"/>
        <v>0</v>
      </c>
      <c r="AS267" s="16">
        <f t="shared" si="662"/>
        <v>0</v>
      </c>
      <c r="AT267" s="16">
        <f t="shared" si="662"/>
        <v>0</v>
      </c>
      <c r="AU267" s="16">
        <f t="shared" si="662"/>
        <v>0</v>
      </c>
      <c r="AV267" s="16">
        <f t="shared" si="662"/>
        <v>0</v>
      </c>
      <c r="AW267" s="16">
        <f t="shared" si="662"/>
        <v>0</v>
      </c>
      <c r="AX267" s="16">
        <f t="shared" si="662"/>
        <v>0</v>
      </c>
      <c r="AY267" s="16">
        <f t="shared" si="662"/>
        <v>0</v>
      </c>
      <c r="AZ267" s="16">
        <f t="shared" si="662"/>
        <v>0</v>
      </c>
      <c r="BA267" s="16">
        <f t="shared" si="662"/>
        <v>0</v>
      </c>
      <c r="BB267" s="16">
        <f t="shared" si="662"/>
        <v>0</v>
      </c>
      <c r="BC267" s="16">
        <f t="shared" si="662"/>
        <v>0</v>
      </c>
      <c r="BD267" s="16">
        <f t="shared" si="662"/>
        <v>0</v>
      </c>
      <c r="BE267" s="16">
        <f t="shared" si="662"/>
        <v>0</v>
      </c>
      <c r="BF267" s="16">
        <f t="shared" si="662"/>
        <v>0</v>
      </c>
      <c r="BG267" s="16">
        <f t="shared" si="662"/>
        <v>0</v>
      </c>
      <c r="BH267" s="16">
        <f t="shared" si="662"/>
        <v>0</v>
      </c>
      <c r="BI267" s="16">
        <f t="shared" si="662"/>
        <v>0</v>
      </c>
      <c r="BJ267" s="16">
        <f t="shared" si="662"/>
        <v>0</v>
      </c>
      <c r="BK267" s="16">
        <f t="shared" si="662"/>
        <v>0</v>
      </c>
      <c r="BL267" s="16">
        <f t="shared" si="662"/>
        <v>0</v>
      </c>
      <c r="BM267" s="16">
        <f t="shared" si="662"/>
        <v>0</v>
      </c>
      <c r="BN267" s="16">
        <f t="shared" si="662"/>
        <v>0</v>
      </c>
      <c r="BO267" s="16">
        <f t="shared" si="662"/>
        <v>0</v>
      </c>
      <c r="BP267" s="16">
        <f t="shared" si="662"/>
        <v>0</v>
      </c>
      <c r="BQ267" s="16">
        <f t="shared" si="662"/>
        <v>0</v>
      </c>
      <c r="BR267" s="16">
        <f t="shared" si="662"/>
        <v>0</v>
      </c>
      <c r="BS267" s="16">
        <f t="shared" si="662"/>
        <v>0</v>
      </c>
      <c r="BT267" s="16">
        <f t="shared" si="662"/>
        <v>0</v>
      </c>
      <c r="BU267" s="16">
        <f t="shared" ref="BU267:CR267" si="663">SUM(BU268+BU272+BU275)</f>
        <v>0</v>
      </c>
      <c r="BV267" s="16">
        <f t="shared" si="663"/>
        <v>0</v>
      </c>
      <c r="BW267" s="16">
        <f t="shared" si="663"/>
        <v>0</v>
      </c>
      <c r="BX267" s="16">
        <f t="shared" si="663"/>
        <v>0</v>
      </c>
      <c r="BY267" s="16">
        <f t="shared" si="663"/>
        <v>0</v>
      </c>
      <c r="BZ267" s="16">
        <f t="shared" si="663"/>
        <v>0</v>
      </c>
      <c r="CA267" s="16">
        <f t="shared" si="663"/>
        <v>0</v>
      </c>
      <c r="CB267" s="16">
        <f t="shared" si="663"/>
        <v>0</v>
      </c>
      <c r="CC267" s="16">
        <f t="shared" si="663"/>
        <v>0</v>
      </c>
      <c r="CD267" s="16">
        <f t="shared" si="663"/>
        <v>0</v>
      </c>
      <c r="CE267" s="16">
        <f t="shared" si="663"/>
        <v>0</v>
      </c>
      <c r="CF267" s="16">
        <f t="shared" si="663"/>
        <v>0</v>
      </c>
      <c r="CG267" s="16">
        <f t="shared" si="663"/>
        <v>0</v>
      </c>
      <c r="CH267" s="16">
        <f t="shared" si="663"/>
        <v>0</v>
      </c>
      <c r="CI267" s="16">
        <f t="shared" si="663"/>
        <v>0</v>
      </c>
      <c r="CJ267" s="16">
        <f t="shared" si="663"/>
        <v>0</v>
      </c>
      <c r="CK267" s="16">
        <f t="shared" si="663"/>
        <v>0</v>
      </c>
      <c r="CL267" s="16">
        <f t="shared" si="663"/>
        <v>0</v>
      </c>
      <c r="CM267" s="16">
        <f t="shared" si="663"/>
        <v>0</v>
      </c>
      <c r="CN267" s="16">
        <f t="shared" si="663"/>
        <v>0</v>
      </c>
      <c r="CO267" s="16">
        <f t="shared" si="663"/>
        <v>0</v>
      </c>
      <c r="CP267" s="16">
        <f t="shared" si="663"/>
        <v>0</v>
      </c>
      <c r="CQ267" s="16">
        <f t="shared" si="663"/>
        <v>0</v>
      </c>
      <c r="CR267" s="16">
        <f t="shared" si="663"/>
        <v>0</v>
      </c>
      <c r="CS267" s="16"/>
      <c r="CT267" s="16">
        <f t="shared" ref="CT267:DY267" si="664">SUM(CT268+CT272+CT275)</f>
        <v>0</v>
      </c>
      <c r="CU267" s="16">
        <f t="shared" si="664"/>
        <v>0</v>
      </c>
      <c r="CV267" s="16">
        <f t="shared" si="664"/>
        <v>0</v>
      </c>
      <c r="CW267" s="16">
        <f t="shared" si="664"/>
        <v>0</v>
      </c>
      <c r="CX267" s="16">
        <f t="shared" si="664"/>
        <v>0</v>
      </c>
      <c r="CY267" s="16">
        <f t="shared" si="664"/>
        <v>0</v>
      </c>
      <c r="CZ267" s="16">
        <f t="shared" si="664"/>
        <v>0</v>
      </c>
      <c r="DA267" s="16">
        <f t="shared" si="664"/>
        <v>0</v>
      </c>
      <c r="DB267" s="16">
        <f t="shared" si="664"/>
        <v>0</v>
      </c>
      <c r="DC267" s="16">
        <f t="shared" si="664"/>
        <v>0</v>
      </c>
      <c r="DD267" s="16">
        <f t="shared" si="664"/>
        <v>0</v>
      </c>
      <c r="DE267" s="16">
        <f t="shared" si="664"/>
        <v>0</v>
      </c>
      <c r="DF267" s="16">
        <f t="shared" si="664"/>
        <v>0</v>
      </c>
      <c r="DG267" s="16">
        <f t="shared" si="664"/>
        <v>0</v>
      </c>
      <c r="DH267" s="16">
        <f t="shared" si="664"/>
        <v>0</v>
      </c>
      <c r="DI267" s="16">
        <f t="shared" si="664"/>
        <v>0</v>
      </c>
      <c r="DJ267" s="16">
        <f t="shared" si="664"/>
        <v>0</v>
      </c>
      <c r="DK267" s="16">
        <f t="shared" si="664"/>
        <v>0</v>
      </c>
      <c r="DL267" s="16">
        <f t="shared" si="664"/>
        <v>0</v>
      </c>
      <c r="DM267" s="16">
        <f t="shared" si="664"/>
        <v>0</v>
      </c>
      <c r="DN267" s="16">
        <f t="shared" si="664"/>
        <v>0</v>
      </c>
      <c r="DO267" s="16">
        <f t="shared" si="664"/>
        <v>0</v>
      </c>
      <c r="DP267" s="16">
        <f t="shared" si="664"/>
        <v>0</v>
      </c>
      <c r="DQ267" s="16">
        <f t="shared" si="664"/>
        <v>0</v>
      </c>
      <c r="DR267" s="16">
        <f t="shared" si="664"/>
        <v>0</v>
      </c>
      <c r="DS267" s="16">
        <f t="shared" si="664"/>
        <v>0</v>
      </c>
      <c r="DT267" s="16">
        <f t="shared" si="664"/>
        <v>0</v>
      </c>
      <c r="DU267" s="16">
        <f t="shared" si="664"/>
        <v>0</v>
      </c>
      <c r="DV267" s="16">
        <f t="shared" si="664"/>
        <v>0</v>
      </c>
      <c r="DW267" s="16">
        <f t="shared" si="664"/>
        <v>0</v>
      </c>
      <c r="DX267" s="16">
        <f t="shared" si="664"/>
        <v>0</v>
      </c>
      <c r="DY267" s="16">
        <f t="shared" si="664"/>
        <v>0</v>
      </c>
      <c r="DZ267" s="16">
        <f t="shared" ref="DZ267:FE267" si="665">SUM(DZ268+DZ272+DZ275)</f>
        <v>0</v>
      </c>
      <c r="EA267" s="16">
        <f t="shared" si="665"/>
        <v>0</v>
      </c>
      <c r="EB267" s="16">
        <f t="shared" si="665"/>
        <v>0</v>
      </c>
      <c r="EC267" s="16">
        <f t="shared" si="665"/>
        <v>0</v>
      </c>
      <c r="ED267" s="16">
        <f t="shared" si="665"/>
        <v>0</v>
      </c>
      <c r="EE267" s="16">
        <f t="shared" si="665"/>
        <v>0</v>
      </c>
      <c r="EF267" s="16">
        <f t="shared" si="665"/>
        <v>0</v>
      </c>
      <c r="EG267" s="16">
        <f t="shared" si="665"/>
        <v>0</v>
      </c>
      <c r="EH267" s="16">
        <f t="shared" si="665"/>
        <v>0</v>
      </c>
      <c r="EI267" s="16">
        <f t="shared" si="665"/>
        <v>0</v>
      </c>
      <c r="EJ267" s="16">
        <f t="shared" si="665"/>
        <v>0</v>
      </c>
      <c r="EK267" s="16">
        <f t="shared" si="665"/>
        <v>0</v>
      </c>
      <c r="EL267" s="16">
        <f t="shared" si="665"/>
        <v>0</v>
      </c>
      <c r="EM267" s="16">
        <f t="shared" si="665"/>
        <v>0</v>
      </c>
      <c r="EN267" s="16">
        <f t="shared" si="665"/>
        <v>0</v>
      </c>
      <c r="EO267" s="16">
        <f t="shared" si="665"/>
        <v>0</v>
      </c>
      <c r="EP267" s="16">
        <f t="shared" si="665"/>
        <v>0</v>
      </c>
      <c r="EQ267" s="16">
        <f t="shared" si="665"/>
        <v>0</v>
      </c>
      <c r="ER267" s="16">
        <f t="shared" si="665"/>
        <v>0</v>
      </c>
      <c r="ES267" s="16">
        <f t="shared" si="665"/>
        <v>0</v>
      </c>
      <c r="ET267" s="16">
        <f t="shared" si="665"/>
        <v>0</v>
      </c>
      <c r="EU267" s="16">
        <f t="shared" si="665"/>
        <v>0</v>
      </c>
      <c r="EV267" s="16">
        <f t="shared" si="665"/>
        <v>0</v>
      </c>
      <c r="EW267" s="16">
        <f t="shared" si="665"/>
        <v>0</v>
      </c>
      <c r="EX267" s="16">
        <f t="shared" si="665"/>
        <v>0</v>
      </c>
      <c r="EY267" s="16">
        <f t="shared" si="665"/>
        <v>0</v>
      </c>
      <c r="EZ267" s="16">
        <f t="shared" si="665"/>
        <v>0</v>
      </c>
      <c r="FA267" s="16">
        <f t="shared" si="665"/>
        <v>0</v>
      </c>
      <c r="FB267" s="16">
        <f t="shared" si="665"/>
        <v>0</v>
      </c>
      <c r="FC267" s="16">
        <f t="shared" si="665"/>
        <v>0</v>
      </c>
      <c r="FD267" s="16">
        <f t="shared" si="665"/>
        <v>0</v>
      </c>
      <c r="FE267" s="16">
        <f t="shared" si="665"/>
        <v>0</v>
      </c>
      <c r="FF267" s="16">
        <f t="shared" ref="FF267:FH267" si="666">SUM(FF268+FF272+FF275)</f>
        <v>0</v>
      </c>
      <c r="FG267" s="16">
        <f t="shared" si="666"/>
        <v>0</v>
      </c>
      <c r="FH267" s="16">
        <f t="shared" si="666"/>
        <v>0</v>
      </c>
    </row>
    <row r="268" spans="1:164" s="19" customFormat="1" hidden="1" x14ac:dyDescent="0.85">
      <c r="A268" s="2" t="s">
        <v>175</v>
      </c>
      <c r="B268" s="2"/>
      <c r="C268" s="2"/>
      <c r="D268" s="2"/>
      <c r="E268" s="2"/>
      <c r="F268" s="2"/>
      <c r="G268" s="2"/>
      <c r="H268" s="2">
        <f>SUM(I268:FH268)</f>
        <v>0</v>
      </c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</row>
    <row r="269" spans="1:164" s="19" customFormat="1" hidden="1" x14ac:dyDescent="0.85">
      <c r="A269" s="131"/>
      <c r="B269" s="131"/>
      <c r="C269" s="131"/>
      <c r="D269" s="131"/>
      <c r="E269" s="131"/>
      <c r="F269" s="131"/>
      <c r="G269" s="131"/>
      <c r="H269" s="131">
        <f t="shared" ref="H269:H283" si="667">SUM(I269:FH269)</f>
        <v>0</v>
      </c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31"/>
      <c r="T269" s="131"/>
      <c r="U269" s="131"/>
      <c r="V269" s="131"/>
      <c r="W269" s="131"/>
      <c r="X269" s="131"/>
      <c r="Y269" s="131"/>
      <c r="Z269" s="131"/>
      <c r="AA269" s="131"/>
      <c r="AB269" s="131"/>
      <c r="AC269" s="131"/>
      <c r="AD269" s="131"/>
      <c r="AE269" s="131"/>
      <c r="AF269" s="131"/>
      <c r="AG269" s="131"/>
      <c r="AH269" s="131"/>
      <c r="AI269" s="131"/>
      <c r="AJ269" s="131"/>
      <c r="AK269" s="131"/>
      <c r="AL269" s="131"/>
      <c r="AM269" s="131"/>
      <c r="AN269" s="131"/>
      <c r="AO269" s="131"/>
      <c r="AP269" s="131"/>
      <c r="AQ269" s="131"/>
      <c r="AR269" s="131"/>
      <c r="AS269" s="131"/>
      <c r="AT269" s="131"/>
      <c r="AU269" s="131"/>
      <c r="AV269" s="131"/>
      <c r="AW269" s="131"/>
      <c r="AX269" s="131"/>
      <c r="AY269" s="131"/>
      <c r="AZ269" s="131"/>
      <c r="BA269" s="131"/>
      <c r="BB269" s="131"/>
      <c r="BC269" s="131"/>
      <c r="BD269" s="131"/>
      <c r="BE269" s="131"/>
      <c r="BF269" s="131"/>
      <c r="BG269" s="131"/>
      <c r="BH269" s="131"/>
      <c r="BI269" s="131"/>
      <c r="BJ269" s="131"/>
      <c r="BK269" s="131"/>
      <c r="BL269" s="131"/>
      <c r="BM269" s="131"/>
      <c r="BN269" s="131"/>
      <c r="BO269" s="131"/>
      <c r="BP269" s="131"/>
      <c r="BQ269" s="131"/>
      <c r="BR269" s="131"/>
      <c r="BS269" s="131"/>
      <c r="BT269" s="131"/>
      <c r="BU269" s="131"/>
      <c r="BV269" s="131"/>
      <c r="BW269" s="131"/>
      <c r="BX269" s="131"/>
      <c r="BY269" s="131"/>
      <c r="BZ269" s="131"/>
      <c r="CA269" s="131"/>
      <c r="CB269" s="131"/>
      <c r="CC269" s="131"/>
      <c r="CD269" s="131"/>
      <c r="CE269" s="131"/>
      <c r="CF269" s="131"/>
      <c r="CG269" s="131"/>
      <c r="CH269" s="131"/>
      <c r="CI269" s="131"/>
      <c r="CJ269" s="131"/>
      <c r="CK269" s="131"/>
      <c r="CL269" s="131"/>
      <c r="CM269" s="131"/>
      <c r="CN269" s="131"/>
      <c r="CO269" s="131"/>
      <c r="CP269" s="131"/>
      <c r="CQ269" s="131"/>
      <c r="CR269" s="131"/>
      <c r="CS269" s="131"/>
      <c r="CT269" s="131"/>
      <c r="CU269" s="131"/>
      <c r="CV269" s="131"/>
      <c r="CW269" s="131"/>
      <c r="CX269" s="131"/>
      <c r="CY269" s="131"/>
      <c r="CZ269" s="131"/>
      <c r="DA269" s="131"/>
      <c r="DB269" s="131"/>
      <c r="DC269" s="131"/>
      <c r="DD269" s="131"/>
      <c r="DE269" s="131"/>
      <c r="DF269" s="131"/>
      <c r="DG269" s="131"/>
      <c r="DH269" s="131"/>
      <c r="DI269" s="131"/>
      <c r="DJ269" s="131"/>
      <c r="DK269" s="131"/>
      <c r="DL269" s="131"/>
      <c r="DM269" s="131"/>
      <c r="DN269" s="131"/>
      <c r="DO269" s="131"/>
      <c r="DP269" s="131"/>
      <c r="DQ269" s="131"/>
      <c r="DR269" s="131"/>
      <c r="DS269" s="131"/>
      <c r="DT269" s="131"/>
      <c r="DU269" s="131"/>
      <c r="DV269" s="131"/>
      <c r="DW269" s="131"/>
      <c r="DX269" s="131"/>
      <c r="DY269" s="131"/>
      <c r="DZ269" s="131"/>
      <c r="EA269" s="131"/>
      <c r="EB269" s="131"/>
      <c r="EC269" s="131"/>
      <c r="ED269" s="131"/>
      <c r="EE269" s="131"/>
      <c r="EF269" s="131"/>
      <c r="EG269" s="131"/>
      <c r="EH269" s="131"/>
      <c r="EI269" s="131"/>
      <c r="EJ269" s="131"/>
      <c r="EK269" s="131"/>
      <c r="EL269" s="131"/>
      <c r="EM269" s="131"/>
      <c r="EN269" s="131"/>
      <c r="EO269" s="131"/>
      <c r="EP269" s="131"/>
      <c r="EQ269" s="131"/>
      <c r="ER269" s="131"/>
      <c r="ES269" s="131"/>
      <c r="ET269" s="131"/>
      <c r="EU269" s="131"/>
      <c r="EV269" s="131"/>
      <c r="EW269" s="131"/>
      <c r="EX269" s="131"/>
      <c r="EY269" s="131"/>
      <c r="EZ269" s="131"/>
      <c r="FA269" s="131"/>
      <c r="FB269" s="131"/>
      <c r="FC269" s="131"/>
      <c r="FD269" s="131"/>
      <c r="FE269" s="131"/>
      <c r="FF269" s="131"/>
      <c r="FG269" s="131"/>
      <c r="FH269" s="131"/>
    </row>
    <row r="270" spans="1:164" s="19" customFormat="1" hidden="1" x14ac:dyDescent="0.85">
      <c r="A270" s="131"/>
      <c r="B270" s="131"/>
      <c r="C270" s="131"/>
      <c r="D270" s="131"/>
      <c r="E270" s="131"/>
      <c r="F270" s="131"/>
      <c r="G270" s="131"/>
      <c r="H270" s="131">
        <f t="shared" si="667"/>
        <v>0</v>
      </c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131"/>
      <c r="T270" s="131"/>
      <c r="U270" s="131"/>
      <c r="V270" s="131"/>
      <c r="W270" s="131"/>
      <c r="X270" s="131"/>
      <c r="Y270" s="131"/>
      <c r="Z270" s="131"/>
      <c r="AA270" s="131"/>
      <c r="AB270" s="131"/>
      <c r="AC270" s="131"/>
      <c r="AD270" s="131"/>
      <c r="AE270" s="131"/>
      <c r="AF270" s="131"/>
      <c r="AG270" s="131"/>
      <c r="AH270" s="131"/>
      <c r="AI270" s="131"/>
      <c r="AJ270" s="131"/>
      <c r="AK270" s="131"/>
      <c r="AL270" s="131"/>
      <c r="AM270" s="131"/>
      <c r="AN270" s="131"/>
      <c r="AO270" s="131"/>
      <c r="AP270" s="131"/>
      <c r="AQ270" s="131"/>
      <c r="AR270" s="131"/>
      <c r="AS270" s="131"/>
      <c r="AT270" s="131"/>
      <c r="AU270" s="131"/>
      <c r="AV270" s="131"/>
      <c r="AW270" s="131"/>
      <c r="AX270" s="131"/>
      <c r="AY270" s="131"/>
      <c r="AZ270" s="131"/>
      <c r="BA270" s="131"/>
      <c r="BB270" s="131"/>
      <c r="BC270" s="131"/>
      <c r="BD270" s="131"/>
      <c r="BE270" s="131"/>
      <c r="BF270" s="131"/>
      <c r="BG270" s="131"/>
      <c r="BH270" s="131"/>
      <c r="BI270" s="131"/>
      <c r="BJ270" s="131"/>
      <c r="BK270" s="131"/>
      <c r="BL270" s="131"/>
      <c r="BM270" s="131"/>
      <c r="BN270" s="131"/>
      <c r="BO270" s="131"/>
      <c r="BP270" s="131"/>
      <c r="BQ270" s="131"/>
      <c r="BR270" s="131"/>
      <c r="BS270" s="131"/>
      <c r="BT270" s="131"/>
      <c r="BU270" s="131"/>
      <c r="BV270" s="131"/>
      <c r="BW270" s="131"/>
      <c r="BX270" s="131"/>
      <c r="BY270" s="131"/>
      <c r="BZ270" s="131"/>
      <c r="CA270" s="131"/>
      <c r="CB270" s="131"/>
      <c r="CC270" s="131"/>
      <c r="CD270" s="131"/>
      <c r="CE270" s="131"/>
      <c r="CF270" s="131"/>
      <c r="CG270" s="131"/>
      <c r="CH270" s="131"/>
      <c r="CI270" s="131"/>
      <c r="CJ270" s="131"/>
      <c r="CK270" s="131"/>
      <c r="CL270" s="131"/>
      <c r="CM270" s="131"/>
      <c r="CN270" s="131"/>
      <c r="CO270" s="131"/>
      <c r="CP270" s="131"/>
      <c r="CQ270" s="131"/>
      <c r="CR270" s="131"/>
      <c r="CS270" s="131"/>
      <c r="CT270" s="131"/>
      <c r="CU270" s="131"/>
      <c r="CV270" s="131"/>
      <c r="CW270" s="131"/>
      <c r="CX270" s="131"/>
      <c r="CY270" s="131"/>
      <c r="CZ270" s="131"/>
      <c r="DA270" s="131"/>
      <c r="DB270" s="131"/>
      <c r="DC270" s="131"/>
      <c r="DD270" s="131"/>
      <c r="DE270" s="131"/>
      <c r="DF270" s="131"/>
      <c r="DG270" s="131"/>
      <c r="DH270" s="131"/>
      <c r="DI270" s="131"/>
      <c r="DJ270" s="131"/>
      <c r="DK270" s="131"/>
      <c r="DL270" s="131"/>
      <c r="DM270" s="131"/>
      <c r="DN270" s="131"/>
      <c r="DO270" s="131"/>
      <c r="DP270" s="131"/>
      <c r="DQ270" s="131"/>
      <c r="DR270" s="131"/>
      <c r="DS270" s="131"/>
      <c r="DT270" s="131"/>
      <c r="DU270" s="131"/>
      <c r="DV270" s="131"/>
      <c r="DW270" s="131"/>
      <c r="DX270" s="131"/>
      <c r="DY270" s="131"/>
      <c r="DZ270" s="131"/>
      <c r="EA270" s="131"/>
      <c r="EB270" s="131"/>
      <c r="EC270" s="131"/>
      <c r="ED270" s="131"/>
      <c r="EE270" s="131"/>
      <c r="EF270" s="131"/>
      <c r="EG270" s="131"/>
      <c r="EH270" s="131"/>
      <c r="EI270" s="131"/>
      <c r="EJ270" s="131"/>
      <c r="EK270" s="131"/>
      <c r="EL270" s="131"/>
      <c r="EM270" s="131"/>
      <c r="EN270" s="131"/>
      <c r="EO270" s="131"/>
      <c r="EP270" s="131"/>
      <c r="EQ270" s="131"/>
      <c r="ER270" s="131"/>
      <c r="ES270" s="131"/>
      <c r="ET270" s="131"/>
      <c r="EU270" s="131"/>
      <c r="EV270" s="131"/>
      <c r="EW270" s="131"/>
      <c r="EX270" s="131"/>
      <c r="EY270" s="131"/>
      <c r="EZ270" s="131"/>
      <c r="FA270" s="131"/>
      <c r="FB270" s="131"/>
      <c r="FC270" s="131"/>
      <c r="FD270" s="131"/>
      <c r="FE270" s="131"/>
      <c r="FF270" s="131"/>
      <c r="FG270" s="131"/>
      <c r="FH270" s="131"/>
    </row>
    <row r="271" spans="1:164" s="19" customFormat="1" hidden="1" x14ac:dyDescent="0.85">
      <c r="A271" s="131"/>
      <c r="B271" s="131"/>
      <c r="C271" s="131"/>
      <c r="D271" s="131"/>
      <c r="E271" s="131"/>
      <c r="F271" s="131"/>
      <c r="G271" s="131"/>
      <c r="H271" s="131">
        <f t="shared" si="667"/>
        <v>0</v>
      </c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31"/>
      <c r="T271" s="131"/>
      <c r="U271" s="131"/>
      <c r="V271" s="131"/>
      <c r="W271" s="131"/>
      <c r="X271" s="131"/>
      <c r="Y271" s="131"/>
      <c r="Z271" s="131"/>
      <c r="AA271" s="131"/>
      <c r="AB271" s="131"/>
      <c r="AC271" s="131"/>
      <c r="AD271" s="131"/>
      <c r="AE271" s="131"/>
      <c r="AF271" s="131"/>
      <c r="AG271" s="131"/>
      <c r="AH271" s="131"/>
      <c r="AI271" s="131"/>
      <c r="AJ271" s="131"/>
      <c r="AK271" s="131"/>
      <c r="AL271" s="131"/>
      <c r="AM271" s="131"/>
      <c r="AN271" s="131"/>
      <c r="AO271" s="131"/>
      <c r="AP271" s="131"/>
      <c r="AQ271" s="131"/>
      <c r="AR271" s="131"/>
      <c r="AS271" s="131"/>
      <c r="AT271" s="131"/>
      <c r="AU271" s="131"/>
      <c r="AV271" s="131"/>
      <c r="AW271" s="131"/>
      <c r="AX271" s="131"/>
      <c r="AY271" s="131"/>
      <c r="AZ271" s="131"/>
      <c r="BA271" s="131"/>
      <c r="BB271" s="131"/>
      <c r="BC271" s="131"/>
      <c r="BD271" s="131"/>
      <c r="BE271" s="131"/>
      <c r="BF271" s="131"/>
      <c r="BG271" s="131"/>
      <c r="BH271" s="131"/>
      <c r="BI271" s="131"/>
      <c r="BJ271" s="131"/>
      <c r="BK271" s="131"/>
      <c r="BL271" s="131"/>
      <c r="BM271" s="131"/>
      <c r="BN271" s="131"/>
      <c r="BO271" s="131"/>
      <c r="BP271" s="131"/>
      <c r="BQ271" s="131"/>
      <c r="BR271" s="131"/>
      <c r="BS271" s="131"/>
      <c r="BT271" s="131"/>
      <c r="BU271" s="131"/>
      <c r="BV271" s="131"/>
      <c r="BW271" s="131"/>
      <c r="BX271" s="131"/>
      <c r="BY271" s="131"/>
      <c r="BZ271" s="131"/>
      <c r="CA271" s="131"/>
      <c r="CB271" s="131"/>
      <c r="CC271" s="131"/>
      <c r="CD271" s="131"/>
      <c r="CE271" s="131"/>
      <c r="CF271" s="131"/>
      <c r="CG271" s="131"/>
      <c r="CH271" s="131"/>
      <c r="CI271" s="131"/>
      <c r="CJ271" s="131"/>
      <c r="CK271" s="131"/>
      <c r="CL271" s="131"/>
      <c r="CM271" s="131"/>
      <c r="CN271" s="131"/>
      <c r="CO271" s="131"/>
      <c r="CP271" s="131"/>
      <c r="CQ271" s="131"/>
      <c r="CR271" s="131"/>
      <c r="CS271" s="131"/>
      <c r="CT271" s="131"/>
      <c r="CU271" s="131"/>
      <c r="CV271" s="131"/>
      <c r="CW271" s="131"/>
      <c r="CX271" s="131"/>
      <c r="CY271" s="131"/>
      <c r="CZ271" s="131"/>
      <c r="DA271" s="131"/>
      <c r="DB271" s="131"/>
      <c r="DC271" s="131"/>
      <c r="DD271" s="131"/>
      <c r="DE271" s="131"/>
      <c r="DF271" s="131"/>
      <c r="DG271" s="131"/>
      <c r="DH271" s="131"/>
      <c r="DI271" s="131"/>
      <c r="DJ271" s="131"/>
      <c r="DK271" s="131"/>
      <c r="DL271" s="131"/>
      <c r="DM271" s="131"/>
      <c r="DN271" s="131"/>
      <c r="DO271" s="131"/>
      <c r="DP271" s="131"/>
      <c r="DQ271" s="131"/>
      <c r="DR271" s="131"/>
      <c r="DS271" s="131"/>
      <c r="DT271" s="131"/>
      <c r="DU271" s="131"/>
      <c r="DV271" s="131"/>
      <c r="DW271" s="131"/>
      <c r="DX271" s="131"/>
      <c r="DY271" s="131"/>
      <c r="DZ271" s="131"/>
      <c r="EA271" s="131"/>
      <c r="EB271" s="131"/>
      <c r="EC271" s="131"/>
      <c r="ED271" s="131"/>
      <c r="EE271" s="131"/>
      <c r="EF271" s="131"/>
      <c r="EG271" s="131"/>
      <c r="EH271" s="131"/>
      <c r="EI271" s="131"/>
      <c r="EJ271" s="131"/>
      <c r="EK271" s="131"/>
      <c r="EL271" s="131"/>
      <c r="EM271" s="131"/>
      <c r="EN271" s="131"/>
      <c r="EO271" s="131"/>
      <c r="EP271" s="131"/>
      <c r="EQ271" s="131"/>
      <c r="ER271" s="131"/>
      <c r="ES271" s="131"/>
      <c r="ET271" s="131"/>
      <c r="EU271" s="131"/>
      <c r="EV271" s="131"/>
      <c r="EW271" s="131"/>
      <c r="EX271" s="131"/>
      <c r="EY271" s="131"/>
      <c r="EZ271" s="131"/>
      <c r="FA271" s="131"/>
      <c r="FB271" s="131"/>
      <c r="FC271" s="131"/>
      <c r="FD271" s="131"/>
      <c r="FE271" s="131"/>
      <c r="FF271" s="131"/>
      <c r="FG271" s="131"/>
      <c r="FH271" s="131"/>
    </row>
    <row r="272" spans="1:164" s="19" customFormat="1" x14ac:dyDescent="0.85">
      <c r="A272" s="2" t="s">
        <v>181</v>
      </c>
      <c r="B272" s="2"/>
      <c r="C272" s="2"/>
      <c r="D272" s="2"/>
      <c r="E272" s="2"/>
      <c r="F272" s="2"/>
      <c r="G272" s="2"/>
      <c r="H272" s="2">
        <f t="shared" si="667"/>
        <v>0</v>
      </c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</row>
    <row r="273" spans="1:164" s="19" customFormat="1" x14ac:dyDescent="0.85">
      <c r="A273" s="131" t="s">
        <v>310</v>
      </c>
      <c r="B273" s="131" t="s">
        <v>196</v>
      </c>
      <c r="C273" s="131" t="s">
        <v>311</v>
      </c>
      <c r="D273" s="133" t="s">
        <v>224</v>
      </c>
      <c r="E273" s="131"/>
      <c r="F273" s="133" t="s">
        <v>224</v>
      </c>
      <c r="G273" s="131"/>
      <c r="H273" s="131">
        <f t="shared" si="667"/>
        <v>10000</v>
      </c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31"/>
      <c r="T273" s="131"/>
      <c r="U273" s="131"/>
      <c r="V273" s="131"/>
      <c r="W273" s="131"/>
      <c r="X273" s="131"/>
      <c r="Y273" s="131"/>
      <c r="Z273" s="131"/>
      <c r="AA273" s="131"/>
      <c r="AB273" s="131"/>
      <c r="AC273" s="131"/>
      <c r="AD273" s="131"/>
      <c r="AE273" s="131"/>
      <c r="AF273" s="131"/>
      <c r="AG273" s="131"/>
      <c r="AH273" s="131"/>
      <c r="AI273" s="131"/>
      <c r="AJ273" s="131"/>
      <c r="AK273" s="131"/>
      <c r="AL273" s="131"/>
      <c r="AM273" s="131"/>
      <c r="AN273" s="131"/>
      <c r="AO273" s="131"/>
      <c r="AP273" s="131"/>
      <c r="AQ273" s="131"/>
      <c r="AR273" s="131"/>
      <c r="AS273" s="131"/>
      <c r="AT273" s="131"/>
      <c r="AU273" s="131"/>
      <c r="AV273" s="131"/>
      <c r="AW273" s="131"/>
      <c r="AX273" s="131"/>
      <c r="AY273" s="131"/>
      <c r="AZ273" s="131">
        <v>1000</v>
      </c>
      <c r="BA273" s="131">
        <v>1000</v>
      </c>
      <c r="BB273" s="131"/>
      <c r="BC273" s="131"/>
      <c r="BD273" s="131">
        <v>1000</v>
      </c>
      <c r="BE273" s="131"/>
      <c r="BF273" s="131"/>
      <c r="BG273" s="131"/>
      <c r="BH273" s="131"/>
      <c r="BI273" s="131"/>
      <c r="BJ273" s="131"/>
      <c r="BK273" s="131">
        <v>1000</v>
      </c>
      <c r="BL273" s="131"/>
      <c r="BM273" s="131"/>
      <c r="BN273" s="131"/>
      <c r="BO273" s="131"/>
      <c r="BP273" s="131"/>
      <c r="BQ273" s="131"/>
      <c r="BR273" s="131"/>
      <c r="BS273" s="131"/>
      <c r="BT273" s="131">
        <v>1000</v>
      </c>
      <c r="BU273" s="131">
        <v>1000</v>
      </c>
      <c r="BV273" s="131">
        <v>1000</v>
      </c>
      <c r="BW273" s="131">
        <v>1000</v>
      </c>
      <c r="BX273" s="131"/>
      <c r="BY273" s="131"/>
      <c r="BZ273" s="131"/>
      <c r="CA273" s="131"/>
      <c r="CB273" s="131">
        <v>1000</v>
      </c>
      <c r="CC273" s="131"/>
      <c r="CD273" s="131"/>
      <c r="CE273" s="131">
        <v>1000</v>
      </c>
      <c r="CF273" s="131"/>
      <c r="CG273" s="131"/>
      <c r="CH273" s="131"/>
      <c r="CI273" s="131"/>
      <c r="CJ273" s="131"/>
      <c r="CK273" s="131"/>
      <c r="CL273" s="131"/>
      <c r="CM273" s="131"/>
      <c r="CN273" s="131"/>
      <c r="CO273" s="131"/>
      <c r="CP273" s="131"/>
      <c r="CQ273" s="131"/>
      <c r="CR273" s="131"/>
      <c r="CS273" s="131"/>
      <c r="CT273" s="131"/>
      <c r="CU273" s="131"/>
      <c r="CV273" s="131"/>
      <c r="CW273" s="131"/>
      <c r="CX273" s="131"/>
      <c r="CY273" s="131"/>
      <c r="CZ273" s="131"/>
      <c r="DA273" s="131"/>
      <c r="DB273" s="131"/>
      <c r="DC273" s="131"/>
      <c r="DD273" s="131"/>
      <c r="DE273" s="131"/>
      <c r="DF273" s="131"/>
      <c r="DG273" s="131"/>
      <c r="DH273" s="131"/>
      <c r="DI273" s="131"/>
      <c r="DJ273" s="131"/>
      <c r="DK273" s="131"/>
      <c r="DL273" s="131"/>
      <c r="DM273" s="131"/>
      <c r="DN273" s="131"/>
      <c r="DO273" s="131"/>
      <c r="DP273" s="131"/>
      <c r="DQ273" s="131"/>
      <c r="DR273" s="131"/>
      <c r="DS273" s="131"/>
      <c r="DT273" s="131"/>
      <c r="DU273" s="131"/>
      <c r="DV273" s="131"/>
      <c r="DW273" s="131"/>
      <c r="DX273" s="131"/>
      <c r="DY273" s="131"/>
      <c r="DZ273" s="131"/>
      <c r="EA273" s="131"/>
      <c r="EB273" s="131"/>
      <c r="EC273" s="131"/>
      <c r="ED273" s="131"/>
      <c r="EE273" s="131"/>
      <c r="EF273" s="131"/>
      <c r="EG273" s="131"/>
      <c r="EH273" s="131"/>
      <c r="EI273" s="131"/>
      <c r="EJ273" s="131"/>
      <c r="EK273" s="131"/>
      <c r="EL273" s="131"/>
      <c r="EM273" s="131"/>
      <c r="EN273" s="131"/>
      <c r="EO273" s="131"/>
      <c r="EP273" s="131"/>
      <c r="EQ273" s="131"/>
      <c r="ER273" s="131"/>
      <c r="ES273" s="131"/>
      <c r="ET273" s="131"/>
      <c r="EU273" s="131"/>
      <c r="EV273" s="131"/>
      <c r="EW273" s="131"/>
      <c r="EX273" s="131"/>
      <c r="EY273" s="131"/>
      <c r="EZ273" s="131"/>
      <c r="FA273" s="131"/>
      <c r="FB273" s="131"/>
      <c r="FC273" s="131"/>
      <c r="FD273" s="131"/>
      <c r="FE273" s="131"/>
      <c r="FF273" s="131"/>
      <c r="FG273" s="131"/>
      <c r="FH273" s="131"/>
    </row>
    <row r="274" spans="1:164" s="19" customFormat="1" x14ac:dyDescent="0.85">
      <c r="A274" s="131" t="s">
        <v>312</v>
      </c>
      <c r="B274" s="131" t="s">
        <v>196</v>
      </c>
      <c r="C274" s="131" t="s">
        <v>313</v>
      </c>
      <c r="D274" s="133" t="s">
        <v>224</v>
      </c>
      <c r="E274" s="131"/>
      <c r="G274" s="133" t="s">
        <v>224</v>
      </c>
      <c r="H274" s="131">
        <f>SUM(I274:FH274)</f>
        <v>170000</v>
      </c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31"/>
      <c r="T274" s="131"/>
      <c r="U274" s="131"/>
      <c r="V274" s="131"/>
      <c r="W274" s="131"/>
      <c r="X274" s="131"/>
      <c r="Y274" s="131"/>
      <c r="Z274" s="131"/>
      <c r="AA274" s="131"/>
      <c r="AB274" s="131"/>
      <c r="AC274" s="131"/>
      <c r="AD274" s="131"/>
      <c r="AE274" s="131"/>
      <c r="AF274" s="131"/>
      <c r="AG274" s="131"/>
      <c r="AH274" s="131"/>
      <c r="AI274" s="131"/>
      <c r="AJ274" s="131"/>
      <c r="AK274" s="131"/>
      <c r="AL274" s="131"/>
      <c r="AM274" s="131"/>
      <c r="AN274" s="131"/>
      <c r="AO274" s="131"/>
      <c r="AP274" s="131"/>
      <c r="AQ274" s="131"/>
      <c r="AR274" s="131"/>
      <c r="AS274" s="131"/>
      <c r="AT274" s="131"/>
      <c r="AU274" s="131"/>
      <c r="AV274" s="131"/>
      <c r="AW274" s="131"/>
      <c r="AX274" s="131"/>
      <c r="AY274" s="131"/>
      <c r="AZ274" s="131"/>
      <c r="BA274" s="131"/>
      <c r="BB274" s="131"/>
      <c r="BC274" s="131"/>
      <c r="BD274" s="131"/>
      <c r="BE274" s="131"/>
      <c r="BF274" s="131"/>
      <c r="BG274" s="131"/>
      <c r="BH274" s="131"/>
      <c r="BI274" s="131"/>
      <c r="BJ274" s="131"/>
      <c r="BK274" s="131"/>
      <c r="BL274" s="131"/>
      <c r="BM274" s="131"/>
      <c r="BN274" s="131"/>
      <c r="BO274" s="131"/>
      <c r="BP274" s="131"/>
      <c r="BQ274" s="131"/>
      <c r="BR274" s="131"/>
      <c r="BS274" s="131"/>
      <c r="BT274" s="131"/>
      <c r="BU274" s="131"/>
      <c r="BV274" s="131"/>
      <c r="BW274" s="131"/>
      <c r="BX274" s="131"/>
      <c r="BY274" s="131"/>
      <c r="BZ274" s="131"/>
      <c r="CA274" s="131"/>
      <c r="CB274" s="131"/>
      <c r="CC274" s="131"/>
      <c r="CD274" s="131"/>
      <c r="CE274" s="131"/>
      <c r="CF274" s="131"/>
      <c r="CG274" s="131"/>
      <c r="CH274" s="131"/>
      <c r="CI274" s="131"/>
      <c r="CJ274" s="131"/>
      <c r="CK274" s="131"/>
      <c r="CL274" s="131"/>
      <c r="CM274" s="131"/>
      <c r="CN274" s="131"/>
      <c r="CO274" s="131"/>
      <c r="CP274" s="131"/>
      <c r="CQ274" s="131">
        <v>170000</v>
      </c>
      <c r="CR274" s="131"/>
      <c r="CS274" s="131"/>
      <c r="CT274" s="131"/>
      <c r="CU274" s="131"/>
      <c r="CV274" s="131"/>
      <c r="CW274" s="131"/>
      <c r="CX274" s="131"/>
      <c r="CY274" s="131"/>
      <c r="CZ274" s="131"/>
      <c r="DA274" s="131"/>
      <c r="DB274" s="131"/>
      <c r="DC274" s="131"/>
      <c r="DD274" s="131"/>
      <c r="DE274" s="131"/>
      <c r="DF274" s="131"/>
      <c r="DG274" s="131"/>
      <c r="DH274" s="131"/>
      <c r="DI274" s="131"/>
      <c r="DJ274" s="131"/>
      <c r="DK274" s="131"/>
      <c r="DL274" s="131"/>
      <c r="DM274" s="131"/>
      <c r="DN274" s="131"/>
      <c r="DO274" s="131"/>
      <c r="DP274" s="131"/>
      <c r="DQ274" s="131"/>
      <c r="DR274" s="131"/>
      <c r="DS274" s="131"/>
      <c r="DT274" s="131"/>
      <c r="DU274" s="131"/>
      <c r="DV274" s="131"/>
      <c r="DW274" s="131"/>
      <c r="DX274" s="131"/>
      <c r="DY274" s="131"/>
      <c r="DZ274" s="131"/>
      <c r="EA274" s="131"/>
      <c r="EB274" s="131"/>
      <c r="EC274" s="131"/>
      <c r="ED274" s="131"/>
      <c r="EE274" s="131"/>
      <c r="EF274" s="131"/>
      <c r="EG274" s="131"/>
      <c r="EH274" s="131"/>
      <c r="EI274" s="131"/>
      <c r="EJ274" s="131"/>
      <c r="EK274" s="131"/>
      <c r="EL274" s="131"/>
      <c r="EM274" s="131"/>
      <c r="EN274" s="131"/>
      <c r="EO274" s="131"/>
      <c r="EP274" s="131"/>
      <c r="EQ274" s="131"/>
      <c r="ER274" s="131"/>
      <c r="ES274" s="131"/>
      <c r="ET274" s="131"/>
      <c r="EU274" s="131"/>
      <c r="EV274" s="131"/>
      <c r="EW274" s="131"/>
      <c r="EX274" s="131"/>
      <c r="EY274" s="131"/>
      <c r="EZ274" s="131"/>
      <c r="FA274" s="131"/>
      <c r="FB274" s="131"/>
      <c r="FC274" s="131"/>
      <c r="FD274" s="131"/>
      <c r="FE274" s="131"/>
      <c r="FF274" s="131"/>
      <c r="FG274" s="131"/>
      <c r="FH274" s="131"/>
    </row>
    <row r="275" spans="1:164" s="19" customFormat="1" hidden="1" x14ac:dyDescent="0.85">
      <c r="A275" s="2" t="s">
        <v>189</v>
      </c>
      <c r="B275" s="2"/>
      <c r="C275" s="2"/>
      <c r="D275" s="2"/>
      <c r="E275" s="2"/>
      <c r="F275" s="2"/>
      <c r="G275" s="2"/>
      <c r="H275" s="2">
        <f t="shared" si="667"/>
        <v>0</v>
      </c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</row>
    <row r="276" spans="1:164" s="47" customFormat="1" hidden="1" x14ac:dyDescent="0.85">
      <c r="A276" s="241"/>
      <c r="B276" s="230"/>
      <c r="C276" s="231"/>
      <c r="D276" s="139"/>
      <c r="E276" s="140"/>
      <c r="F276" s="139"/>
      <c r="G276" s="139"/>
      <c r="H276" s="232">
        <f t="shared" si="667"/>
        <v>0</v>
      </c>
      <c r="I276" s="157"/>
      <c r="J276" s="157"/>
      <c r="K276" s="157"/>
      <c r="L276" s="157"/>
      <c r="M276" s="157"/>
      <c r="N276" s="157"/>
      <c r="O276" s="157"/>
      <c r="P276" s="157"/>
      <c r="Q276" s="157"/>
      <c r="R276" s="157"/>
      <c r="S276" s="157"/>
      <c r="T276" s="157"/>
      <c r="U276" s="157"/>
      <c r="V276" s="157"/>
      <c r="W276" s="157"/>
      <c r="X276" s="157"/>
      <c r="Y276" s="157"/>
      <c r="Z276" s="157"/>
      <c r="AA276" s="157"/>
      <c r="AB276" s="157"/>
      <c r="AC276" s="157"/>
      <c r="AD276" s="157"/>
      <c r="AE276" s="157"/>
      <c r="AF276" s="157"/>
      <c r="AG276" s="157"/>
      <c r="AH276" s="157"/>
      <c r="AI276" s="157"/>
      <c r="AJ276" s="157"/>
      <c r="AK276" s="157"/>
      <c r="AL276" s="157"/>
      <c r="AM276" s="157"/>
      <c r="AN276" s="157"/>
      <c r="AO276" s="157"/>
      <c r="AP276" s="157"/>
      <c r="AQ276" s="157"/>
      <c r="AR276" s="157"/>
      <c r="AS276" s="157"/>
      <c r="AT276" s="157"/>
      <c r="AU276" s="157"/>
      <c r="AV276" s="157"/>
      <c r="AW276" s="157"/>
      <c r="AX276" s="157"/>
      <c r="AY276" s="157"/>
      <c r="AZ276" s="157"/>
      <c r="BA276" s="157"/>
      <c r="BB276" s="157"/>
      <c r="BC276" s="157"/>
      <c r="BD276" s="157"/>
      <c r="BE276" s="157"/>
      <c r="BF276" s="157"/>
      <c r="BG276" s="157"/>
      <c r="BH276" s="157"/>
      <c r="BI276" s="157"/>
      <c r="BJ276" s="157"/>
      <c r="BK276" s="157"/>
      <c r="BL276" s="157"/>
      <c r="BM276" s="157"/>
      <c r="BN276" s="157"/>
      <c r="BO276" s="157"/>
      <c r="BP276" s="157"/>
      <c r="BQ276" s="157"/>
      <c r="BR276" s="157"/>
      <c r="BS276" s="157"/>
      <c r="BT276" s="157"/>
      <c r="BU276" s="157"/>
      <c r="BV276" s="157"/>
      <c r="BW276" s="157"/>
      <c r="BX276" s="157"/>
      <c r="BY276" s="157"/>
      <c r="BZ276" s="157"/>
      <c r="CA276" s="157"/>
      <c r="CB276" s="157"/>
      <c r="CC276" s="157"/>
      <c r="CD276" s="157"/>
      <c r="CE276" s="157"/>
      <c r="CF276" s="157"/>
      <c r="CG276" s="157"/>
      <c r="CH276" s="157"/>
      <c r="CI276" s="157"/>
      <c r="CJ276" s="157"/>
      <c r="CK276" s="157"/>
      <c r="CL276" s="157"/>
      <c r="CM276" s="157"/>
      <c r="CN276" s="157"/>
      <c r="CO276" s="157"/>
      <c r="CP276" s="157"/>
      <c r="CQ276" s="157"/>
      <c r="CR276" s="157"/>
      <c r="CS276" s="157"/>
      <c r="CT276" s="157"/>
      <c r="CU276" s="157"/>
      <c r="CV276" s="157"/>
      <c r="CW276" s="157"/>
      <c r="CX276" s="157"/>
      <c r="CY276" s="157"/>
      <c r="CZ276" s="157"/>
      <c r="DA276" s="157"/>
      <c r="DB276" s="157"/>
      <c r="DC276" s="157"/>
      <c r="DD276" s="157"/>
      <c r="DE276" s="157"/>
      <c r="DF276" s="157"/>
      <c r="DG276" s="157"/>
      <c r="DH276" s="157"/>
      <c r="DI276" s="157"/>
      <c r="DJ276" s="157"/>
      <c r="DK276" s="157"/>
      <c r="DL276" s="157"/>
      <c r="DM276" s="157"/>
      <c r="DN276" s="157"/>
      <c r="DO276" s="157"/>
      <c r="DP276" s="157"/>
      <c r="DQ276" s="157"/>
      <c r="DR276" s="157"/>
      <c r="DS276" s="157"/>
      <c r="DT276" s="157"/>
      <c r="DU276" s="157"/>
      <c r="DV276" s="157"/>
      <c r="DW276" s="157"/>
      <c r="DX276" s="157"/>
      <c r="DY276" s="157"/>
      <c r="DZ276" s="157"/>
      <c r="EA276" s="157"/>
      <c r="EB276" s="157"/>
      <c r="EC276" s="157"/>
      <c r="ED276" s="157"/>
      <c r="EE276" s="157"/>
      <c r="EF276" s="157"/>
      <c r="EG276" s="157"/>
      <c r="EH276" s="157"/>
      <c r="EI276" s="157"/>
      <c r="EJ276" s="157"/>
      <c r="EK276" s="157"/>
      <c r="EL276" s="157"/>
      <c r="EM276" s="157"/>
      <c r="EN276" s="157"/>
      <c r="EO276" s="157"/>
      <c r="EP276" s="157"/>
      <c r="EQ276" s="157"/>
      <c r="ER276" s="157"/>
      <c r="ES276" s="157"/>
      <c r="ET276" s="157"/>
      <c r="EU276" s="157"/>
      <c r="EV276" s="157"/>
      <c r="EW276" s="157"/>
      <c r="EX276" s="157"/>
      <c r="EY276" s="157"/>
      <c r="EZ276" s="157"/>
      <c r="FA276" s="157"/>
      <c r="FB276" s="157"/>
      <c r="FC276" s="157"/>
      <c r="FD276" s="157"/>
      <c r="FE276" s="157"/>
      <c r="FF276" s="157"/>
      <c r="FG276" s="157"/>
      <c r="FH276" s="157"/>
    </row>
    <row r="277" spans="1:164" s="47" customFormat="1" hidden="1" x14ac:dyDescent="0.85">
      <c r="A277" s="136"/>
      <c r="B277" s="137"/>
      <c r="C277" s="138"/>
      <c r="D277" s="139"/>
      <c r="E277" s="140"/>
      <c r="F277" s="139"/>
      <c r="G277" s="139"/>
      <c r="H277" s="232">
        <f t="shared" si="667"/>
        <v>0</v>
      </c>
      <c r="I277" s="141"/>
      <c r="J277" s="141"/>
      <c r="K277" s="141"/>
      <c r="L277" s="141"/>
      <c r="M277" s="141"/>
      <c r="N277" s="141"/>
      <c r="O277" s="141"/>
      <c r="P277" s="141"/>
      <c r="Q277" s="141"/>
      <c r="R277" s="141"/>
      <c r="S277" s="141"/>
      <c r="T277" s="141"/>
      <c r="U277" s="141"/>
      <c r="V277" s="141"/>
      <c r="W277" s="141"/>
      <c r="X277" s="141"/>
      <c r="Y277" s="141"/>
      <c r="Z277" s="141"/>
      <c r="AA277" s="141"/>
      <c r="AB277" s="141"/>
      <c r="AC277" s="141"/>
      <c r="AD277" s="141"/>
      <c r="AE277" s="141"/>
      <c r="AF277" s="141"/>
      <c r="AG277" s="141"/>
      <c r="AH277" s="141"/>
      <c r="AI277" s="141"/>
      <c r="AJ277" s="141"/>
      <c r="AK277" s="141"/>
      <c r="AL277" s="141"/>
      <c r="AM277" s="141"/>
      <c r="AN277" s="141"/>
      <c r="AO277" s="141"/>
      <c r="AP277" s="141"/>
      <c r="AQ277" s="141"/>
      <c r="AR277" s="141"/>
      <c r="AS277" s="141"/>
      <c r="AT277" s="141"/>
      <c r="AU277" s="141"/>
      <c r="AV277" s="141"/>
      <c r="AW277" s="141"/>
      <c r="AX277" s="141"/>
      <c r="AY277" s="141"/>
      <c r="AZ277" s="141"/>
      <c r="BA277" s="141"/>
      <c r="BB277" s="141"/>
      <c r="BC277" s="141"/>
      <c r="BD277" s="141"/>
      <c r="BE277" s="141"/>
      <c r="BF277" s="141"/>
      <c r="BG277" s="141"/>
      <c r="BH277" s="141"/>
      <c r="BI277" s="141"/>
      <c r="BJ277" s="141"/>
      <c r="BK277" s="141"/>
      <c r="BL277" s="141"/>
      <c r="BM277" s="141"/>
      <c r="BN277" s="141"/>
      <c r="BO277" s="141"/>
      <c r="BP277" s="141"/>
      <c r="BQ277" s="141"/>
      <c r="BR277" s="141"/>
      <c r="BS277" s="141"/>
      <c r="BT277" s="141"/>
      <c r="BU277" s="141"/>
      <c r="BV277" s="141"/>
      <c r="BW277" s="141"/>
      <c r="BX277" s="141"/>
      <c r="BY277" s="141"/>
      <c r="BZ277" s="141"/>
      <c r="CA277" s="141"/>
      <c r="CB277" s="141"/>
      <c r="CC277" s="141"/>
      <c r="CD277" s="141"/>
      <c r="CE277" s="141"/>
      <c r="CF277" s="141"/>
      <c r="CG277" s="141"/>
      <c r="CH277" s="141"/>
      <c r="CI277" s="141"/>
      <c r="CJ277" s="141"/>
      <c r="CK277" s="141"/>
      <c r="CL277" s="141"/>
      <c r="CM277" s="141"/>
      <c r="CN277" s="141"/>
      <c r="CO277" s="141"/>
      <c r="CP277" s="141"/>
      <c r="CQ277" s="141"/>
      <c r="CR277" s="141"/>
      <c r="CS277" s="141"/>
      <c r="CT277" s="141"/>
      <c r="CU277" s="141"/>
      <c r="CV277" s="141"/>
      <c r="CW277" s="141"/>
      <c r="CX277" s="141"/>
      <c r="CY277" s="141"/>
      <c r="CZ277" s="141"/>
      <c r="DA277" s="141"/>
      <c r="DB277" s="141"/>
      <c r="DC277" s="141"/>
      <c r="DD277" s="141"/>
      <c r="DE277" s="141"/>
      <c r="DF277" s="141"/>
      <c r="DG277" s="141"/>
      <c r="DH277" s="141"/>
      <c r="DI277" s="141"/>
      <c r="DJ277" s="141"/>
      <c r="DK277" s="141"/>
      <c r="DL277" s="141"/>
      <c r="DM277" s="141"/>
      <c r="DN277" s="141"/>
      <c r="DO277" s="141"/>
      <c r="DP277" s="141"/>
      <c r="DQ277" s="141"/>
      <c r="DR277" s="141"/>
      <c r="DS277" s="141"/>
      <c r="DT277" s="141"/>
      <c r="DU277" s="141"/>
      <c r="DV277" s="141"/>
      <c r="DW277" s="141"/>
      <c r="DX277" s="141"/>
      <c r="DY277" s="141"/>
      <c r="DZ277" s="141"/>
      <c r="EA277" s="141"/>
      <c r="EB277" s="141"/>
      <c r="EC277" s="141"/>
      <c r="ED277" s="141"/>
      <c r="EE277" s="141"/>
      <c r="EF277" s="141"/>
      <c r="EG277" s="141"/>
      <c r="EH277" s="141"/>
      <c r="EI277" s="141"/>
      <c r="EJ277" s="141"/>
      <c r="EK277" s="141"/>
      <c r="EL277" s="141"/>
      <c r="EM277" s="141"/>
      <c r="EN277" s="141"/>
      <c r="EO277" s="141"/>
      <c r="EP277" s="141"/>
      <c r="EQ277" s="141"/>
      <c r="ER277" s="141"/>
      <c r="ES277" s="141"/>
      <c r="ET277" s="141"/>
      <c r="EU277" s="141"/>
      <c r="EV277" s="141"/>
      <c r="EW277" s="141"/>
      <c r="EX277" s="141"/>
      <c r="EY277" s="141"/>
      <c r="EZ277" s="141"/>
      <c r="FA277" s="141"/>
      <c r="FB277" s="141"/>
      <c r="FC277" s="141"/>
      <c r="FD277" s="141"/>
      <c r="FE277" s="141"/>
      <c r="FF277" s="141"/>
      <c r="FG277" s="141"/>
      <c r="FH277" s="141"/>
    </row>
    <row r="278" spans="1:164" s="142" customFormat="1" hidden="1" x14ac:dyDescent="0.85">
      <c r="A278" s="95" t="s">
        <v>201</v>
      </c>
      <c r="B278" s="95"/>
      <c r="C278" s="95"/>
      <c r="D278" s="95"/>
      <c r="E278" s="95"/>
      <c r="F278" s="95"/>
      <c r="G278" s="95"/>
      <c r="H278" s="95">
        <f t="shared" si="667"/>
        <v>0</v>
      </c>
      <c r="I278" s="95"/>
      <c r="J278" s="95"/>
      <c r="K278" s="95"/>
      <c r="L278" s="95"/>
      <c r="M278" s="95"/>
      <c r="N278" s="95"/>
      <c r="O278" s="95"/>
      <c r="P278" s="95"/>
      <c r="Q278" s="95"/>
      <c r="R278" s="95"/>
      <c r="S278" s="95"/>
      <c r="T278" s="95"/>
      <c r="U278" s="95"/>
      <c r="V278" s="95"/>
      <c r="W278" s="95"/>
      <c r="X278" s="95"/>
      <c r="Y278" s="95"/>
      <c r="Z278" s="95"/>
      <c r="AA278" s="95"/>
      <c r="AB278" s="95"/>
      <c r="AC278" s="95"/>
      <c r="AD278" s="95"/>
      <c r="AE278" s="95"/>
      <c r="AF278" s="95"/>
      <c r="AG278" s="95"/>
      <c r="AH278" s="95"/>
      <c r="AI278" s="95"/>
      <c r="AJ278" s="95"/>
      <c r="AK278" s="95"/>
      <c r="AL278" s="95"/>
      <c r="AM278" s="95"/>
      <c r="AN278" s="95"/>
      <c r="AO278" s="95"/>
      <c r="AP278" s="95"/>
      <c r="AQ278" s="95"/>
      <c r="AR278" s="95"/>
      <c r="AS278" s="95"/>
      <c r="AT278" s="95"/>
      <c r="AU278" s="95"/>
      <c r="AV278" s="95"/>
      <c r="AW278" s="95"/>
      <c r="AX278" s="95"/>
      <c r="AY278" s="95"/>
      <c r="AZ278" s="95"/>
      <c r="BA278" s="95"/>
      <c r="BB278" s="95"/>
      <c r="BC278" s="95"/>
      <c r="BD278" s="95"/>
      <c r="BE278" s="95"/>
      <c r="BF278" s="95"/>
      <c r="BG278" s="95"/>
      <c r="BH278" s="95"/>
      <c r="BI278" s="95"/>
      <c r="BJ278" s="95"/>
      <c r="BK278" s="95"/>
      <c r="BL278" s="95"/>
      <c r="BM278" s="95"/>
      <c r="BN278" s="95"/>
      <c r="BO278" s="95"/>
      <c r="BP278" s="95"/>
      <c r="BQ278" s="95"/>
      <c r="BR278" s="95"/>
      <c r="BS278" s="95"/>
      <c r="BT278" s="95"/>
      <c r="BU278" s="95"/>
      <c r="BV278" s="95"/>
      <c r="BW278" s="95"/>
      <c r="BX278" s="95"/>
      <c r="BY278" s="95"/>
      <c r="BZ278" s="95"/>
      <c r="CA278" s="95"/>
      <c r="CB278" s="95"/>
      <c r="CC278" s="95"/>
      <c r="CD278" s="95"/>
      <c r="CE278" s="95"/>
      <c r="CF278" s="95"/>
      <c r="CG278" s="95"/>
      <c r="CH278" s="95"/>
      <c r="CI278" s="95"/>
      <c r="CJ278" s="95"/>
      <c r="CK278" s="95"/>
      <c r="CL278" s="95"/>
      <c r="CM278" s="95"/>
      <c r="CN278" s="95"/>
      <c r="CO278" s="95"/>
      <c r="CP278" s="95"/>
      <c r="CQ278" s="95"/>
      <c r="CR278" s="95"/>
      <c r="CS278" s="95"/>
      <c r="CT278" s="95"/>
      <c r="CU278" s="95"/>
      <c r="CV278" s="95"/>
      <c r="CW278" s="95"/>
      <c r="CX278" s="95"/>
      <c r="CY278" s="95"/>
      <c r="CZ278" s="95"/>
      <c r="DA278" s="95"/>
      <c r="DB278" s="95"/>
      <c r="DC278" s="95"/>
      <c r="DD278" s="95"/>
      <c r="DE278" s="95"/>
      <c r="DF278" s="95"/>
      <c r="DG278" s="95"/>
      <c r="DH278" s="95"/>
      <c r="DI278" s="95"/>
      <c r="DJ278" s="95"/>
      <c r="DK278" s="95"/>
      <c r="DL278" s="95"/>
      <c r="DM278" s="95"/>
      <c r="DN278" s="95"/>
      <c r="DO278" s="95"/>
      <c r="DP278" s="95"/>
      <c r="DQ278" s="95"/>
      <c r="DR278" s="95"/>
      <c r="DS278" s="95"/>
      <c r="DT278" s="95"/>
      <c r="DU278" s="95"/>
      <c r="DV278" s="95"/>
      <c r="DW278" s="95"/>
      <c r="DX278" s="95"/>
      <c r="DY278" s="95"/>
      <c r="DZ278" s="95"/>
      <c r="EA278" s="95"/>
      <c r="EB278" s="95"/>
      <c r="EC278" s="95"/>
      <c r="ED278" s="95"/>
      <c r="EE278" s="95"/>
      <c r="EF278" s="95"/>
      <c r="EG278" s="95"/>
      <c r="EH278" s="95"/>
      <c r="EI278" s="95"/>
      <c r="EJ278" s="95"/>
      <c r="EK278" s="95"/>
      <c r="EL278" s="95"/>
      <c r="EM278" s="95"/>
      <c r="EN278" s="95"/>
      <c r="EO278" s="95"/>
      <c r="EP278" s="95"/>
      <c r="EQ278" s="95"/>
      <c r="ER278" s="95"/>
      <c r="ES278" s="95"/>
      <c r="ET278" s="95"/>
      <c r="EU278" s="95"/>
      <c r="EV278" s="95"/>
      <c r="EW278" s="95"/>
      <c r="EX278" s="95"/>
      <c r="EY278" s="95"/>
      <c r="EZ278" s="95"/>
      <c r="FA278" s="95"/>
      <c r="FB278" s="95"/>
      <c r="FC278" s="95"/>
      <c r="FD278" s="95"/>
      <c r="FE278" s="95"/>
      <c r="FF278" s="95"/>
      <c r="FG278" s="95"/>
      <c r="FH278" s="95"/>
    </row>
    <row r="279" spans="1:164" s="142" customFormat="1" hidden="1" x14ac:dyDescent="0.85">
      <c r="A279" s="50" t="s">
        <v>246</v>
      </c>
      <c r="B279" s="50"/>
      <c r="C279" s="50"/>
      <c r="D279" s="50"/>
      <c r="E279" s="50"/>
      <c r="F279" s="50"/>
      <c r="G279" s="50"/>
      <c r="H279" s="50">
        <f t="shared" si="667"/>
        <v>0</v>
      </c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  <c r="BI279" s="50"/>
      <c r="BJ279" s="50"/>
      <c r="BK279" s="50"/>
      <c r="BL279" s="50"/>
      <c r="BM279" s="50"/>
      <c r="BN279" s="50"/>
      <c r="BO279" s="50"/>
      <c r="BP279" s="50"/>
      <c r="BQ279" s="50"/>
      <c r="BR279" s="50"/>
      <c r="BS279" s="50"/>
      <c r="BT279" s="50"/>
      <c r="BU279" s="50"/>
      <c r="BV279" s="50"/>
      <c r="BW279" s="50"/>
      <c r="BX279" s="50"/>
      <c r="BY279" s="50"/>
      <c r="BZ279" s="50"/>
      <c r="CA279" s="50"/>
      <c r="CB279" s="50"/>
      <c r="CC279" s="50"/>
      <c r="CD279" s="50"/>
      <c r="CE279" s="50"/>
      <c r="CF279" s="50"/>
      <c r="CG279" s="50"/>
      <c r="CH279" s="50"/>
      <c r="CI279" s="50"/>
      <c r="CJ279" s="50"/>
      <c r="CK279" s="50"/>
      <c r="CL279" s="50"/>
      <c r="CM279" s="50"/>
      <c r="CN279" s="50"/>
      <c r="CO279" s="50"/>
      <c r="CP279" s="50"/>
      <c r="CQ279" s="50"/>
      <c r="CR279" s="50"/>
      <c r="CS279" s="50"/>
      <c r="CT279" s="50"/>
      <c r="CU279" s="50"/>
      <c r="CV279" s="50"/>
      <c r="CW279" s="50"/>
      <c r="CX279" s="50"/>
      <c r="CY279" s="50"/>
      <c r="CZ279" s="50"/>
      <c r="DA279" s="50"/>
      <c r="DB279" s="50"/>
      <c r="DC279" s="50"/>
      <c r="DD279" s="50"/>
      <c r="DE279" s="50"/>
      <c r="DF279" s="50"/>
      <c r="DG279" s="50"/>
      <c r="DH279" s="50"/>
      <c r="DI279" s="50"/>
      <c r="DJ279" s="50"/>
      <c r="DK279" s="50"/>
      <c r="DL279" s="50"/>
      <c r="DM279" s="50"/>
      <c r="DN279" s="50"/>
      <c r="DO279" s="50"/>
      <c r="DP279" s="50"/>
      <c r="DQ279" s="50"/>
      <c r="DR279" s="50"/>
      <c r="DS279" s="50"/>
      <c r="DT279" s="50"/>
      <c r="DU279" s="50"/>
      <c r="DV279" s="50"/>
      <c r="DW279" s="50"/>
      <c r="DX279" s="50"/>
      <c r="DY279" s="50"/>
      <c r="DZ279" s="50"/>
      <c r="EA279" s="50"/>
      <c r="EB279" s="50"/>
      <c r="EC279" s="50"/>
      <c r="ED279" s="50"/>
      <c r="EE279" s="50"/>
      <c r="EF279" s="50"/>
      <c r="EG279" s="50"/>
      <c r="EH279" s="50"/>
      <c r="EI279" s="50"/>
      <c r="EJ279" s="50"/>
      <c r="EK279" s="50"/>
      <c r="EL279" s="50"/>
      <c r="EM279" s="50"/>
      <c r="EN279" s="50"/>
      <c r="EO279" s="50"/>
      <c r="EP279" s="50"/>
      <c r="EQ279" s="50"/>
      <c r="ER279" s="50"/>
      <c r="ES279" s="50"/>
      <c r="ET279" s="50"/>
      <c r="EU279" s="50"/>
      <c r="EV279" s="50"/>
      <c r="EW279" s="50"/>
      <c r="EX279" s="50"/>
      <c r="EY279" s="50"/>
      <c r="EZ279" s="50"/>
      <c r="FA279" s="50"/>
      <c r="FB279" s="50"/>
      <c r="FC279" s="50"/>
      <c r="FD279" s="50"/>
      <c r="FE279" s="50"/>
      <c r="FF279" s="50"/>
      <c r="FG279" s="50"/>
      <c r="FH279" s="50"/>
    </row>
    <row r="280" spans="1:164" s="142" customFormat="1" hidden="1" x14ac:dyDescent="0.85">
      <c r="A280" s="95" t="s">
        <v>204</v>
      </c>
      <c r="B280" s="95"/>
      <c r="C280" s="95"/>
      <c r="D280" s="95"/>
      <c r="E280" s="95"/>
      <c r="F280" s="95"/>
      <c r="G280" s="95"/>
      <c r="H280" s="95">
        <f t="shared" si="667"/>
        <v>0</v>
      </c>
      <c r="I280" s="95"/>
      <c r="J280" s="95"/>
      <c r="K280" s="95"/>
      <c r="L280" s="95"/>
      <c r="M280" s="95"/>
      <c r="N280" s="95"/>
      <c r="O280" s="95"/>
      <c r="P280" s="95"/>
      <c r="Q280" s="95"/>
      <c r="R280" s="95"/>
      <c r="S280" s="95"/>
      <c r="T280" s="95"/>
      <c r="U280" s="95"/>
      <c r="V280" s="95"/>
      <c r="W280" s="95"/>
      <c r="X280" s="95"/>
      <c r="Y280" s="95"/>
      <c r="Z280" s="95"/>
      <c r="AA280" s="95"/>
      <c r="AB280" s="95"/>
      <c r="AC280" s="95"/>
      <c r="AD280" s="95"/>
      <c r="AE280" s="95"/>
      <c r="AF280" s="95"/>
      <c r="AG280" s="95"/>
      <c r="AH280" s="95"/>
      <c r="AI280" s="95"/>
      <c r="AJ280" s="95"/>
      <c r="AK280" s="95"/>
      <c r="AL280" s="95"/>
      <c r="AM280" s="95"/>
      <c r="AN280" s="95"/>
      <c r="AO280" s="95"/>
      <c r="AP280" s="95"/>
      <c r="AQ280" s="95"/>
      <c r="AR280" s="95"/>
      <c r="AS280" s="95"/>
      <c r="AT280" s="95"/>
      <c r="AU280" s="95"/>
      <c r="AV280" s="95"/>
      <c r="AW280" s="95"/>
      <c r="AX280" s="95"/>
      <c r="AY280" s="95"/>
      <c r="AZ280" s="95"/>
      <c r="BA280" s="95"/>
      <c r="BB280" s="95"/>
      <c r="BC280" s="95"/>
      <c r="BD280" s="95"/>
      <c r="BE280" s="95"/>
      <c r="BF280" s="95"/>
      <c r="BG280" s="95"/>
      <c r="BH280" s="95"/>
      <c r="BI280" s="95"/>
      <c r="BJ280" s="95"/>
      <c r="BK280" s="95"/>
      <c r="BL280" s="95"/>
      <c r="BM280" s="95"/>
      <c r="BN280" s="95"/>
      <c r="BO280" s="95"/>
      <c r="BP280" s="95"/>
      <c r="BQ280" s="95"/>
      <c r="BR280" s="95"/>
      <c r="BS280" s="95"/>
      <c r="BT280" s="95"/>
      <c r="BU280" s="95"/>
      <c r="BV280" s="95"/>
      <c r="BW280" s="95"/>
      <c r="BX280" s="95"/>
      <c r="BY280" s="95"/>
      <c r="BZ280" s="95"/>
      <c r="CA280" s="95"/>
      <c r="CB280" s="95"/>
      <c r="CC280" s="95"/>
      <c r="CD280" s="95"/>
      <c r="CE280" s="95"/>
      <c r="CF280" s="95"/>
      <c r="CG280" s="95"/>
      <c r="CH280" s="95"/>
      <c r="CI280" s="95"/>
      <c r="CJ280" s="95"/>
      <c r="CK280" s="95"/>
      <c r="CL280" s="95"/>
      <c r="CM280" s="95"/>
      <c r="CN280" s="95"/>
      <c r="CO280" s="95"/>
      <c r="CP280" s="95"/>
      <c r="CQ280" s="95"/>
      <c r="CR280" s="95"/>
      <c r="CS280" s="95"/>
      <c r="CT280" s="95"/>
      <c r="CU280" s="95"/>
      <c r="CV280" s="95"/>
      <c r="CW280" s="95"/>
      <c r="CX280" s="95"/>
      <c r="CY280" s="95"/>
      <c r="CZ280" s="95"/>
      <c r="DA280" s="95"/>
      <c r="DB280" s="95"/>
      <c r="DC280" s="95"/>
      <c r="DD280" s="95"/>
      <c r="DE280" s="95"/>
      <c r="DF280" s="95"/>
      <c r="DG280" s="95"/>
      <c r="DH280" s="95"/>
      <c r="DI280" s="95"/>
      <c r="DJ280" s="95"/>
      <c r="DK280" s="95"/>
      <c r="DL280" s="95"/>
      <c r="DM280" s="95"/>
      <c r="DN280" s="95"/>
      <c r="DO280" s="95"/>
      <c r="DP280" s="95"/>
      <c r="DQ280" s="95"/>
      <c r="DR280" s="95"/>
      <c r="DS280" s="95"/>
      <c r="DT280" s="95"/>
      <c r="DU280" s="95"/>
      <c r="DV280" s="95"/>
      <c r="DW280" s="95"/>
      <c r="DX280" s="95"/>
      <c r="DY280" s="95"/>
      <c r="DZ280" s="95"/>
      <c r="EA280" s="95"/>
      <c r="EB280" s="95"/>
      <c r="EC280" s="95"/>
      <c r="ED280" s="95"/>
      <c r="EE280" s="95"/>
      <c r="EF280" s="95"/>
      <c r="EG280" s="95"/>
      <c r="EH280" s="95"/>
      <c r="EI280" s="95"/>
      <c r="EJ280" s="95"/>
      <c r="EK280" s="95"/>
      <c r="EL280" s="95"/>
      <c r="EM280" s="95"/>
      <c r="EN280" s="95"/>
      <c r="EO280" s="95"/>
      <c r="EP280" s="95"/>
      <c r="EQ280" s="95"/>
      <c r="ER280" s="95"/>
      <c r="ES280" s="95"/>
      <c r="ET280" s="95"/>
      <c r="EU280" s="95"/>
      <c r="EV280" s="95"/>
      <c r="EW280" s="95"/>
      <c r="EX280" s="95"/>
      <c r="EY280" s="95"/>
      <c r="EZ280" s="95"/>
      <c r="FA280" s="95"/>
      <c r="FB280" s="95"/>
      <c r="FC280" s="95"/>
      <c r="FD280" s="95"/>
      <c r="FE280" s="95"/>
      <c r="FF280" s="95"/>
      <c r="FG280" s="95"/>
      <c r="FH280" s="95"/>
    </row>
    <row r="281" spans="1:164" s="142" customFormat="1" hidden="1" x14ac:dyDescent="0.85">
      <c r="A281" s="50" t="s">
        <v>205</v>
      </c>
      <c r="B281" s="50"/>
      <c r="C281" s="50"/>
      <c r="D281" s="50"/>
      <c r="E281" s="50"/>
      <c r="F281" s="50"/>
      <c r="G281" s="50"/>
      <c r="H281" s="50">
        <f t="shared" si="667"/>
        <v>0</v>
      </c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  <c r="BI281" s="50"/>
      <c r="BJ281" s="50"/>
      <c r="BK281" s="50"/>
      <c r="BL281" s="50"/>
      <c r="BM281" s="50"/>
      <c r="BN281" s="50"/>
      <c r="BO281" s="50"/>
      <c r="BP281" s="50"/>
      <c r="BQ281" s="50"/>
      <c r="BR281" s="50"/>
      <c r="BS281" s="50"/>
      <c r="BT281" s="50"/>
      <c r="BU281" s="50"/>
      <c r="BV281" s="50"/>
      <c r="BW281" s="50"/>
      <c r="BX281" s="50"/>
      <c r="BY281" s="50"/>
      <c r="BZ281" s="50"/>
      <c r="CA281" s="50"/>
      <c r="CB281" s="50"/>
      <c r="CC281" s="50"/>
      <c r="CD281" s="50"/>
      <c r="CE281" s="50"/>
      <c r="CF281" s="50"/>
      <c r="CG281" s="50"/>
      <c r="CH281" s="50"/>
      <c r="CI281" s="50"/>
      <c r="CJ281" s="50"/>
      <c r="CK281" s="50"/>
      <c r="CL281" s="50"/>
      <c r="CM281" s="50"/>
      <c r="CN281" s="50"/>
      <c r="CO281" s="50"/>
      <c r="CP281" s="50"/>
      <c r="CQ281" s="50"/>
      <c r="CR281" s="50"/>
      <c r="CS281" s="50"/>
      <c r="CT281" s="50"/>
      <c r="CU281" s="50"/>
      <c r="CV281" s="50"/>
      <c r="CW281" s="50"/>
      <c r="CX281" s="50"/>
      <c r="CY281" s="50"/>
      <c r="CZ281" s="50"/>
      <c r="DA281" s="50"/>
      <c r="DB281" s="50"/>
      <c r="DC281" s="50"/>
      <c r="DD281" s="50"/>
      <c r="DE281" s="50"/>
      <c r="DF281" s="50"/>
      <c r="DG281" s="50"/>
      <c r="DH281" s="50"/>
      <c r="DI281" s="50"/>
      <c r="DJ281" s="50"/>
      <c r="DK281" s="50"/>
      <c r="DL281" s="50"/>
      <c r="DM281" s="50"/>
      <c r="DN281" s="50"/>
      <c r="DO281" s="50"/>
      <c r="DP281" s="50"/>
      <c r="DQ281" s="50"/>
      <c r="DR281" s="50"/>
      <c r="DS281" s="50"/>
      <c r="DT281" s="50"/>
      <c r="DU281" s="50"/>
      <c r="DV281" s="50"/>
      <c r="DW281" s="50"/>
      <c r="DX281" s="50"/>
      <c r="DY281" s="50"/>
      <c r="DZ281" s="50"/>
      <c r="EA281" s="50"/>
      <c r="EB281" s="50"/>
      <c r="EC281" s="50"/>
      <c r="ED281" s="50"/>
      <c r="EE281" s="50"/>
      <c r="EF281" s="50"/>
      <c r="EG281" s="50"/>
      <c r="EH281" s="50"/>
      <c r="EI281" s="50"/>
      <c r="EJ281" s="50"/>
      <c r="EK281" s="50"/>
      <c r="EL281" s="50"/>
      <c r="EM281" s="50"/>
      <c r="EN281" s="50"/>
      <c r="EO281" s="50"/>
      <c r="EP281" s="50"/>
      <c r="EQ281" s="50"/>
      <c r="ER281" s="50"/>
      <c r="ES281" s="50"/>
      <c r="ET281" s="50"/>
      <c r="EU281" s="50"/>
      <c r="EV281" s="50"/>
      <c r="EW281" s="50"/>
      <c r="EX281" s="50"/>
      <c r="EY281" s="50"/>
      <c r="EZ281" s="50"/>
      <c r="FA281" s="50"/>
      <c r="FB281" s="50"/>
      <c r="FC281" s="50"/>
      <c r="FD281" s="50"/>
      <c r="FE281" s="50"/>
      <c r="FF281" s="50"/>
      <c r="FG281" s="50"/>
      <c r="FH281" s="50"/>
    </row>
    <row r="282" spans="1:164" s="142" customFormat="1" x14ac:dyDescent="0.85">
      <c r="A282" s="95" t="s">
        <v>206</v>
      </c>
      <c r="B282" s="95"/>
      <c r="C282" s="95"/>
      <c r="D282" s="95"/>
      <c r="E282" s="95"/>
      <c r="F282" s="95"/>
      <c r="G282" s="95"/>
      <c r="H282" s="98">
        <f t="shared" ref="H282:AM282" si="668">SUM(H273+H274)</f>
        <v>180000</v>
      </c>
      <c r="I282" s="98">
        <f t="shared" si="668"/>
        <v>0</v>
      </c>
      <c r="J282" s="98">
        <f t="shared" si="668"/>
        <v>0</v>
      </c>
      <c r="K282" s="98">
        <f t="shared" si="668"/>
        <v>0</v>
      </c>
      <c r="L282" s="98">
        <f t="shared" si="668"/>
        <v>0</v>
      </c>
      <c r="M282" s="98">
        <f t="shared" si="668"/>
        <v>0</v>
      </c>
      <c r="N282" s="98">
        <f t="shared" si="668"/>
        <v>0</v>
      </c>
      <c r="O282" s="98">
        <f t="shared" si="668"/>
        <v>0</v>
      </c>
      <c r="P282" s="98">
        <f t="shared" si="668"/>
        <v>0</v>
      </c>
      <c r="Q282" s="98">
        <f t="shared" si="668"/>
        <v>0</v>
      </c>
      <c r="R282" s="98">
        <f t="shared" si="668"/>
        <v>0</v>
      </c>
      <c r="S282" s="98">
        <f t="shared" si="668"/>
        <v>0</v>
      </c>
      <c r="T282" s="98">
        <f t="shared" si="668"/>
        <v>0</v>
      </c>
      <c r="U282" s="98">
        <f t="shared" si="668"/>
        <v>0</v>
      </c>
      <c r="V282" s="98">
        <f t="shared" si="668"/>
        <v>0</v>
      </c>
      <c r="W282" s="98">
        <f t="shared" si="668"/>
        <v>0</v>
      </c>
      <c r="X282" s="98">
        <f t="shared" si="668"/>
        <v>0</v>
      </c>
      <c r="Y282" s="98">
        <f t="shared" si="668"/>
        <v>0</v>
      </c>
      <c r="Z282" s="98">
        <f t="shared" si="668"/>
        <v>0</v>
      </c>
      <c r="AA282" s="98">
        <f t="shared" si="668"/>
        <v>0</v>
      </c>
      <c r="AB282" s="98">
        <f t="shared" si="668"/>
        <v>0</v>
      </c>
      <c r="AC282" s="98">
        <f t="shared" si="668"/>
        <v>0</v>
      </c>
      <c r="AD282" s="98">
        <f t="shared" si="668"/>
        <v>0</v>
      </c>
      <c r="AE282" s="98">
        <f t="shared" si="668"/>
        <v>0</v>
      </c>
      <c r="AF282" s="98">
        <f t="shared" si="668"/>
        <v>0</v>
      </c>
      <c r="AG282" s="98">
        <f t="shared" si="668"/>
        <v>0</v>
      </c>
      <c r="AH282" s="98">
        <f t="shared" si="668"/>
        <v>0</v>
      </c>
      <c r="AI282" s="98">
        <f t="shared" si="668"/>
        <v>0</v>
      </c>
      <c r="AJ282" s="98">
        <f t="shared" si="668"/>
        <v>0</v>
      </c>
      <c r="AK282" s="98">
        <f t="shared" si="668"/>
        <v>0</v>
      </c>
      <c r="AL282" s="98">
        <f t="shared" si="668"/>
        <v>0</v>
      </c>
      <c r="AM282" s="98">
        <f t="shared" si="668"/>
        <v>0</v>
      </c>
      <c r="AN282" s="98">
        <f t="shared" ref="AN282:BS282" si="669">SUM(AN273+AN274)</f>
        <v>0</v>
      </c>
      <c r="AO282" s="98">
        <f t="shared" si="669"/>
        <v>0</v>
      </c>
      <c r="AP282" s="98">
        <f t="shared" si="669"/>
        <v>0</v>
      </c>
      <c r="AQ282" s="98">
        <f t="shared" si="669"/>
        <v>0</v>
      </c>
      <c r="AR282" s="98">
        <f t="shared" si="669"/>
        <v>0</v>
      </c>
      <c r="AS282" s="98">
        <f t="shared" si="669"/>
        <v>0</v>
      </c>
      <c r="AT282" s="98">
        <f t="shared" si="669"/>
        <v>0</v>
      </c>
      <c r="AU282" s="98">
        <f t="shared" si="669"/>
        <v>0</v>
      </c>
      <c r="AV282" s="98">
        <f t="shared" si="669"/>
        <v>0</v>
      </c>
      <c r="AW282" s="98">
        <f t="shared" si="669"/>
        <v>0</v>
      </c>
      <c r="AX282" s="98">
        <f t="shared" si="669"/>
        <v>0</v>
      </c>
      <c r="AY282" s="98">
        <f t="shared" si="669"/>
        <v>0</v>
      </c>
      <c r="AZ282" s="98">
        <f t="shared" si="669"/>
        <v>1000</v>
      </c>
      <c r="BA282" s="98">
        <f t="shared" si="669"/>
        <v>1000</v>
      </c>
      <c r="BB282" s="98">
        <f t="shared" si="669"/>
        <v>0</v>
      </c>
      <c r="BC282" s="98">
        <f t="shared" si="669"/>
        <v>0</v>
      </c>
      <c r="BD282" s="98">
        <f t="shared" si="669"/>
        <v>1000</v>
      </c>
      <c r="BE282" s="98">
        <f t="shared" si="669"/>
        <v>0</v>
      </c>
      <c r="BF282" s="98">
        <f t="shared" si="669"/>
        <v>0</v>
      </c>
      <c r="BG282" s="98">
        <f t="shared" si="669"/>
        <v>0</v>
      </c>
      <c r="BH282" s="98">
        <f t="shared" si="669"/>
        <v>0</v>
      </c>
      <c r="BI282" s="98">
        <f t="shared" si="669"/>
        <v>0</v>
      </c>
      <c r="BJ282" s="98">
        <f t="shared" si="669"/>
        <v>0</v>
      </c>
      <c r="BK282" s="98">
        <f t="shared" si="669"/>
        <v>1000</v>
      </c>
      <c r="BL282" s="98">
        <f t="shared" si="669"/>
        <v>0</v>
      </c>
      <c r="BM282" s="98">
        <f t="shared" si="669"/>
        <v>0</v>
      </c>
      <c r="BN282" s="98">
        <f t="shared" si="669"/>
        <v>0</v>
      </c>
      <c r="BO282" s="98">
        <f t="shared" si="669"/>
        <v>0</v>
      </c>
      <c r="BP282" s="98">
        <f t="shared" si="669"/>
        <v>0</v>
      </c>
      <c r="BQ282" s="98">
        <f t="shared" si="669"/>
        <v>0</v>
      </c>
      <c r="BR282" s="98">
        <f t="shared" si="669"/>
        <v>0</v>
      </c>
      <c r="BS282" s="98">
        <f t="shared" si="669"/>
        <v>0</v>
      </c>
      <c r="BT282" s="98">
        <f t="shared" ref="BT282:CR282" si="670">SUM(BT273+BT274)</f>
        <v>1000</v>
      </c>
      <c r="BU282" s="98">
        <f t="shared" si="670"/>
        <v>1000</v>
      </c>
      <c r="BV282" s="98">
        <f t="shared" si="670"/>
        <v>1000</v>
      </c>
      <c r="BW282" s="98">
        <f t="shared" si="670"/>
        <v>1000</v>
      </c>
      <c r="BX282" s="98">
        <f t="shared" si="670"/>
        <v>0</v>
      </c>
      <c r="BY282" s="98">
        <f t="shared" si="670"/>
        <v>0</v>
      </c>
      <c r="BZ282" s="98">
        <f t="shared" si="670"/>
        <v>0</v>
      </c>
      <c r="CA282" s="98">
        <f t="shared" si="670"/>
        <v>0</v>
      </c>
      <c r="CB282" s="98">
        <f t="shared" si="670"/>
        <v>1000</v>
      </c>
      <c r="CC282" s="98">
        <f t="shared" si="670"/>
        <v>0</v>
      </c>
      <c r="CD282" s="98">
        <f t="shared" si="670"/>
        <v>0</v>
      </c>
      <c r="CE282" s="98">
        <f t="shared" si="670"/>
        <v>1000</v>
      </c>
      <c r="CF282" s="98">
        <f t="shared" si="670"/>
        <v>0</v>
      </c>
      <c r="CG282" s="98">
        <f t="shared" si="670"/>
        <v>0</v>
      </c>
      <c r="CH282" s="98">
        <f t="shared" si="670"/>
        <v>0</v>
      </c>
      <c r="CI282" s="98">
        <f t="shared" si="670"/>
        <v>0</v>
      </c>
      <c r="CJ282" s="98">
        <f t="shared" si="670"/>
        <v>0</v>
      </c>
      <c r="CK282" s="98">
        <f t="shared" si="670"/>
        <v>0</v>
      </c>
      <c r="CL282" s="98">
        <f t="shared" si="670"/>
        <v>0</v>
      </c>
      <c r="CM282" s="98">
        <f t="shared" si="670"/>
        <v>0</v>
      </c>
      <c r="CN282" s="98">
        <f t="shared" si="670"/>
        <v>0</v>
      </c>
      <c r="CO282" s="98">
        <f t="shared" si="670"/>
        <v>0</v>
      </c>
      <c r="CP282" s="98">
        <f t="shared" si="670"/>
        <v>0</v>
      </c>
      <c r="CQ282" s="98">
        <f t="shared" si="670"/>
        <v>170000</v>
      </c>
      <c r="CR282" s="98">
        <f t="shared" si="670"/>
        <v>0</v>
      </c>
      <c r="CS282" s="98"/>
      <c r="CT282" s="98">
        <f t="shared" ref="CT282:DY282" si="671">SUM(CT273+CT274)</f>
        <v>0</v>
      </c>
      <c r="CU282" s="98">
        <f t="shared" si="671"/>
        <v>0</v>
      </c>
      <c r="CV282" s="98">
        <f t="shared" si="671"/>
        <v>0</v>
      </c>
      <c r="CW282" s="98">
        <f t="shared" si="671"/>
        <v>0</v>
      </c>
      <c r="CX282" s="98">
        <f t="shared" si="671"/>
        <v>0</v>
      </c>
      <c r="CY282" s="98">
        <f t="shared" si="671"/>
        <v>0</v>
      </c>
      <c r="CZ282" s="98">
        <f t="shared" si="671"/>
        <v>0</v>
      </c>
      <c r="DA282" s="98">
        <f t="shared" si="671"/>
        <v>0</v>
      </c>
      <c r="DB282" s="98">
        <f t="shared" si="671"/>
        <v>0</v>
      </c>
      <c r="DC282" s="98">
        <f t="shared" si="671"/>
        <v>0</v>
      </c>
      <c r="DD282" s="98">
        <f t="shared" si="671"/>
        <v>0</v>
      </c>
      <c r="DE282" s="98">
        <f t="shared" si="671"/>
        <v>0</v>
      </c>
      <c r="DF282" s="98">
        <f t="shared" si="671"/>
        <v>0</v>
      </c>
      <c r="DG282" s="98">
        <f t="shared" si="671"/>
        <v>0</v>
      </c>
      <c r="DH282" s="98">
        <f t="shared" si="671"/>
        <v>0</v>
      </c>
      <c r="DI282" s="98">
        <f t="shared" si="671"/>
        <v>0</v>
      </c>
      <c r="DJ282" s="98">
        <f t="shared" si="671"/>
        <v>0</v>
      </c>
      <c r="DK282" s="98">
        <f t="shared" si="671"/>
        <v>0</v>
      </c>
      <c r="DL282" s="98">
        <f t="shared" si="671"/>
        <v>0</v>
      </c>
      <c r="DM282" s="98">
        <f t="shared" si="671"/>
        <v>0</v>
      </c>
      <c r="DN282" s="98">
        <f t="shared" si="671"/>
        <v>0</v>
      </c>
      <c r="DO282" s="98">
        <f t="shared" si="671"/>
        <v>0</v>
      </c>
      <c r="DP282" s="98">
        <f t="shared" si="671"/>
        <v>0</v>
      </c>
      <c r="DQ282" s="98">
        <f t="shared" si="671"/>
        <v>0</v>
      </c>
      <c r="DR282" s="98">
        <f t="shared" si="671"/>
        <v>0</v>
      </c>
      <c r="DS282" s="98">
        <f t="shared" si="671"/>
        <v>0</v>
      </c>
      <c r="DT282" s="98">
        <f t="shared" si="671"/>
        <v>0</v>
      </c>
      <c r="DU282" s="98">
        <f t="shared" si="671"/>
        <v>0</v>
      </c>
      <c r="DV282" s="98">
        <f t="shared" si="671"/>
        <v>0</v>
      </c>
      <c r="DW282" s="98">
        <f t="shared" si="671"/>
        <v>0</v>
      </c>
      <c r="DX282" s="98">
        <f t="shared" si="671"/>
        <v>0</v>
      </c>
      <c r="DY282" s="98">
        <f t="shared" si="671"/>
        <v>0</v>
      </c>
      <c r="DZ282" s="98">
        <f t="shared" ref="DZ282:FH282" si="672">SUM(DZ273+DZ274)</f>
        <v>0</v>
      </c>
      <c r="EA282" s="98">
        <f t="shared" si="672"/>
        <v>0</v>
      </c>
      <c r="EB282" s="98">
        <f t="shared" si="672"/>
        <v>0</v>
      </c>
      <c r="EC282" s="98">
        <f t="shared" si="672"/>
        <v>0</v>
      </c>
      <c r="ED282" s="98">
        <f t="shared" si="672"/>
        <v>0</v>
      </c>
      <c r="EE282" s="98">
        <f t="shared" si="672"/>
        <v>0</v>
      </c>
      <c r="EF282" s="98">
        <f t="shared" si="672"/>
        <v>0</v>
      </c>
      <c r="EG282" s="98">
        <f t="shared" si="672"/>
        <v>0</v>
      </c>
      <c r="EH282" s="98">
        <f t="shared" si="672"/>
        <v>0</v>
      </c>
      <c r="EI282" s="98">
        <f t="shared" si="672"/>
        <v>0</v>
      </c>
      <c r="EJ282" s="98">
        <f t="shared" si="672"/>
        <v>0</v>
      </c>
      <c r="EK282" s="98">
        <f t="shared" si="672"/>
        <v>0</v>
      </c>
      <c r="EL282" s="98">
        <f t="shared" si="672"/>
        <v>0</v>
      </c>
      <c r="EM282" s="98">
        <f t="shared" si="672"/>
        <v>0</v>
      </c>
      <c r="EN282" s="98">
        <f t="shared" si="672"/>
        <v>0</v>
      </c>
      <c r="EO282" s="98">
        <f t="shared" si="672"/>
        <v>0</v>
      </c>
      <c r="EP282" s="98">
        <f t="shared" si="672"/>
        <v>0</v>
      </c>
      <c r="EQ282" s="98">
        <f t="shared" si="672"/>
        <v>0</v>
      </c>
      <c r="ER282" s="98">
        <f t="shared" si="672"/>
        <v>0</v>
      </c>
      <c r="ES282" s="98">
        <f t="shared" si="672"/>
        <v>0</v>
      </c>
      <c r="ET282" s="98">
        <f t="shared" si="672"/>
        <v>0</v>
      </c>
      <c r="EU282" s="98">
        <f t="shared" si="672"/>
        <v>0</v>
      </c>
      <c r="EV282" s="98">
        <f t="shared" si="672"/>
        <v>0</v>
      </c>
      <c r="EW282" s="98">
        <f t="shared" si="672"/>
        <v>0</v>
      </c>
      <c r="EX282" s="98">
        <f t="shared" si="672"/>
        <v>0</v>
      </c>
      <c r="EY282" s="98">
        <f t="shared" si="672"/>
        <v>0</v>
      </c>
      <c r="EZ282" s="98">
        <f t="shared" si="672"/>
        <v>0</v>
      </c>
      <c r="FA282" s="98">
        <f t="shared" si="672"/>
        <v>0</v>
      </c>
      <c r="FB282" s="98">
        <f t="shared" si="672"/>
        <v>0</v>
      </c>
      <c r="FC282" s="98">
        <f t="shared" si="672"/>
        <v>0</v>
      </c>
      <c r="FD282" s="98">
        <f t="shared" si="672"/>
        <v>0</v>
      </c>
      <c r="FE282" s="98">
        <f t="shared" si="672"/>
        <v>0</v>
      </c>
      <c r="FF282" s="98">
        <f t="shared" si="672"/>
        <v>0</v>
      </c>
      <c r="FG282" s="98">
        <f t="shared" si="672"/>
        <v>0</v>
      </c>
      <c r="FH282" s="98">
        <f t="shared" si="672"/>
        <v>0</v>
      </c>
    </row>
    <row r="283" spans="1:164" s="142" customFormat="1" hidden="1" x14ac:dyDescent="0.85">
      <c r="A283" s="50" t="s">
        <v>208</v>
      </c>
      <c r="B283" s="50"/>
      <c r="C283" s="50"/>
      <c r="D283" s="50"/>
      <c r="E283" s="50"/>
      <c r="F283" s="50"/>
      <c r="G283" s="50"/>
      <c r="H283" s="50">
        <f t="shared" si="667"/>
        <v>0</v>
      </c>
      <c r="I283" s="50">
        <f t="shared" ref="I283" si="673">SUM(J283:FI283)</f>
        <v>0</v>
      </c>
      <c r="J283" s="50">
        <f t="shared" ref="J283" si="674">SUM(K283:FJ283)</f>
        <v>0</v>
      </c>
      <c r="K283" s="50">
        <f t="shared" ref="K283" si="675">SUM(L283:FK283)</f>
        <v>0</v>
      </c>
      <c r="L283" s="50">
        <f t="shared" ref="L283" si="676">SUM(M283:FL283)</f>
        <v>0</v>
      </c>
      <c r="M283" s="50">
        <f t="shared" ref="M283" si="677">SUM(N283:FM283)</f>
        <v>0</v>
      </c>
      <c r="N283" s="50">
        <f t="shared" ref="N283" si="678">SUM(O283:FN283)</f>
        <v>0</v>
      </c>
      <c r="O283" s="50">
        <f t="shared" ref="O283" si="679">SUM(P283:FO283)</f>
        <v>0</v>
      </c>
      <c r="P283" s="50">
        <f t="shared" ref="P283" si="680">SUM(Q283:FP283)</f>
        <v>0</v>
      </c>
      <c r="Q283" s="50">
        <f t="shared" ref="Q283" si="681">SUM(R283:FQ283)</f>
        <v>0</v>
      </c>
      <c r="R283" s="50">
        <f t="shared" ref="R283" si="682">SUM(S283:FR283)</f>
        <v>0</v>
      </c>
      <c r="S283" s="50">
        <f t="shared" ref="S283" si="683">SUM(T283:FS283)</f>
        <v>0</v>
      </c>
      <c r="T283" s="50">
        <f t="shared" ref="T283" si="684">SUM(U283:FT283)</f>
        <v>0</v>
      </c>
      <c r="U283" s="50">
        <f t="shared" ref="U283" si="685">SUM(V283:FU283)</f>
        <v>0</v>
      </c>
      <c r="V283" s="50">
        <f t="shared" ref="V283" si="686">SUM(W283:FV283)</f>
        <v>0</v>
      </c>
      <c r="W283" s="50">
        <f t="shared" ref="W283" si="687">SUM(X283:FW283)</f>
        <v>0</v>
      </c>
      <c r="X283" s="50">
        <f t="shared" ref="X283" si="688">SUM(Y283:FX283)</f>
        <v>0</v>
      </c>
      <c r="Y283" s="50">
        <f t="shared" ref="Y283" si="689">SUM(Z283:FY283)</f>
        <v>0</v>
      </c>
      <c r="Z283" s="50">
        <f t="shared" ref="Z283" si="690">SUM(AA283:FZ283)</f>
        <v>0</v>
      </c>
      <c r="AA283" s="50">
        <f t="shared" ref="AA283" si="691">SUM(AB283:GA283)</f>
        <v>0</v>
      </c>
      <c r="AB283" s="50">
        <f t="shared" ref="AB283" si="692">SUM(AC283:GB283)</f>
        <v>0</v>
      </c>
      <c r="AC283" s="50">
        <f t="shared" ref="AC283" si="693">SUM(AD283:GC283)</f>
        <v>0</v>
      </c>
      <c r="AD283" s="50">
        <f t="shared" ref="AD283" si="694">SUM(AE283:GD283)</f>
        <v>0</v>
      </c>
      <c r="AE283" s="50">
        <f t="shared" ref="AE283" si="695">SUM(AF283:GE283)</f>
        <v>0</v>
      </c>
      <c r="AF283" s="50">
        <f t="shared" ref="AF283" si="696">SUM(AG283:GF283)</f>
        <v>0</v>
      </c>
      <c r="AG283" s="50">
        <f t="shared" ref="AG283" si="697">SUM(AH283:GG283)</f>
        <v>0</v>
      </c>
      <c r="AH283" s="50">
        <f t="shared" ref="AH283" si="698">SUM(AI283:GH283)</f>
        <v>0</v>
      </c>
      <c r="AI283" s="50">
        <f t="shared" ref="AI283" si="699">SUM(AJ283:GI283)</f>
        <v>0</v>
      </c>
      <c r="AJ283" s="50">
        <f t="shared" ref="AJ283" si="700">SUM(AK283:GJ283)</f>
        <v>0</v>
      </c>
      <c r="AK283" s="50">
        <f t="shared" ref="AK283" si="701">SUM(AL283:GK283)</f>
        <v>0</v>
      </c>
      <c r="AL283" s="50">
        <f t="shared" ref="AL283" si="702">SUM(AM283:GL283)</f>
        <v>0</v>
      </c>
      <c r="AM283" s="50">
        <f t="shared" ref="AM283" si="703">SUM(AN283:GM283)</f>
        <v>0</v>
      </c>
      <c r="AN283" s="50">
        <f t="shared" ref="AN283" si="704">SUM(AO283:GN283)</f>
        <v>0</v>
      </c>
      <c r="AO283" s="50">
        <f t="shared" ref="AO283" si="705">SUM(AP283:GO283)</f>
        <v>0</v>
      </c>
      <c r="AP283" s="50">
        <f t="shared" ref="AP283" si="706">SUM(AQ283:GP283)</f>
        <v>0</v>
      </c>
      <c r="AQ283" s="50">
        <f t="shared" ref="AQ283" si="707">SUM(AR283:GQ283)</f>
        <v>0</v>
      </c>
      <c r="AR283" s="50">
        <f t="shared" ref="AR283" si="708">SUM(AS283:GR283)</f>
        <v>0</v>
      </c>
      <c r="AS283" s="50">
        <f t="shared" ref="AS283" si="709">SUM(AT283:GS283)</f>
        <v>0</v>
      </c>
      <c r="AT283" s="50">
        <f t="shared" ref="AT283" si="710">SUM(AU283:GT283)</f>
        <v>0</v>
      </c>
      <c r="AU283" s="50">
        <f t="shared" ref="AU283" si="711">SUM(AV283:GU283)</f>
        <v>0</v>
      </c>
      <c r="AV283" s="50">
        <f t="shared" ref="AV283" si="712">SUM(AW283:GV283)</f>
        <v>0</v>
      </c>
      <c r="AW283" s="50">
        <f t="shared" ref="AW283" si="713">SUM(AX283:GW283)</f>
        <v>0</v>
      </c>
      <c r="AX283" s="50">
        <f t="shared" ref="AX283" si="714">SUM(AY283:GX283)</f>
        <v>0</v>
      </c>
      <c r="AY283" s="50">
        <f t="shared" ref="AY283" si="715">SUM(AZ283:GY283)</f>
        <v>0</v>
      </c>
      <c r="AZ283" s="50">
        <f t="shared" ref="AZ283" si="716">SUM(BA283:GZ283)</f>
        <v>0</v>
      </c>
      <c r="BA283" s="50">
        <f t="shared" ref="BA283" si="717">SUM(BB283:HA283)</f>
        <v>0</v>
      </c>
      <c r="BB283" s="50">
        <f t="shared" ref="BB283" si="718">SUM(BC283:HB283)</f>
        <v>0</v>
      </c>
      <c r="BC283" s="50">
        <f t="shared" ref="BC283" si="719">SUM(BD283:HC283)</f>
        <v>0</v>
      </c>
      <c r="BD283" s="50">
        <f t="shared" ref="BD283" si="720">SUM(BE283:HD283)</f>
        <v>0</v>
      </c>
      <c r="BE283" s="50">
        <f t="shared" ref="BE283" si="721">SUM(BF283:HE283)</f>
        <v>0</v>
      </c>
      <c r="BF283" s="50">
        <f t="shared" ref="BF283" si="722">SUM(BG283:HF283)</f>
        <v>0</v>
      </c>
      <c r="BG283" s="50">
        <f t="shared" ref="BG283" si="723">SUM(BH283:HG283)</f>
        <v>0</v>
      </c>
      <c r="BH283" s="50">
        <f t="shared" ref="BH283" si="724">SUM(BI283:HH283)</f>
        <v>0</v>
      </c>
      <c r="BI283" s="50">
        <f t="shared" ref="BI283" si="725">SUM(BJ283:HI283)</f>
        <v>0</v>
      </c>
      <c r="BJ283" s="50">
        <f t="shared" ref="BJ283" si="726">SUM(BK283:HJ283)</f>
        <v>0</v>
      </c>
      <c r="BK283" s="50">
        <f t="shared" ref="BK283" si="727">SUM(BL283:HK283)</f>
        <v>0</v>
      </c>
      <c r="BL283" s="50">
        <f t="shared" ref="BL283" si="728">SUM(BM283:HL283)</f>
        <v>0</v>
      </c>
      <c r="BM283" s="50">
        <f t="shared" ref="BM283" si="729">SUM(BN283:HM283)</f>
        <v>0</v>
      </c>
      <c r="BN283" s="50">
        <f t="shared" ref="BN283" si="730">SUM(BO283:HN283)</f>
        <v>0</v>
      </c>
      <c r="BO283" s="50">
        <f t="shared" ref="BO283" si="731">SUM(BP283:HO283)</f>
        <v>0</v>
      </c>
      <c r="BP283" s="50">
        <f t="shared" ref="BP283" si="732">SUM(BQ283:HP283)</f>
        <v>0</v>
      </c>
      <c r="BQ283" s="50">
        <f t="shared" ref="BQ283" si="733">SUM(BR283:HQ283)</f>
        <v>0</v>
      </c>
      <c r="BR283" s="50">
        <f t="shared" ref="BR283" si="734">SUM(BS283:HR283)</f>
        <v>0</v>
      </c>
      <c r="BS283" s="50">
        <f t="shared" ref="BS283" si="735">SUM(BT283:HS283)</f>
        <v>0</v>
      </c>
      <c r="BT283" s="50">
        <f t="shared" ref="BT283" si="736">SUM(BU283:HT283)</f>
        <v>0</v>
      </c>
      <c r="BU283" s="50">
        <f t="shared" ref="BU283" si="737">SUM(BV283:HU283)</f>
        <v>0</v>
      </c>
      <c r="BV283" s="50">
        <f t="shared" ref="BV283" si="738">SUM(BW283:HV283)</f>
        <v>0</v>
      </c>
      <c r="BW283" s="50">
        <f t="shared" ref="BW283" si="739">SUM(BX283:HW283)</f>
        <v>0</v>
      </c>
      <c r="BX283" s="50">
        <f t="shared" ref="BX283" si="740">SUM(BY283:HX283)</f>
        <v>0</v>
      </c>
      <c r="BY283" s="50">
        <f t="shared" ref="BY283" si="741">SUM(BZ283:HY283)</f>
        <v>0</v>
      </c>
      <c r="BZ283" s="50">
        <f t="shared" ref="BZ283" si="742">SUM(CA283:HZ283)</f>
        <v>0</v>
      </c>
      <c r="CA283" s="50">
        <f t="shared" ref="CA283" si="743">SUM(CB283:IA283)</f>
        <v>0</v>
      </c>
      <c r="CB283" s="50">
        <f t="shared" ref="CB283" si="744">SUM(CC283:IB283)</f>
        <v>0</v>
      </c>
      <c r="CC283" s="50">
        <f t="shared" ref="CC283" si="745">SUM(CD283:IC283)</f>
        <v>0</v>
      </c>
      <c r="CD283" s="50">
        <f t="shared" ref="CD283" si="746">SUM(CE283:ID283)</f>
        <v>0</v>
      </c>
      <c r="CE283" s="50">
        <f t="shared" ref="CE283" si="747">SUM(CF283:IE283)</f>
        <v>0</v>
      </c>
      <c r="CF283" s="50">
        <f t="shared" ref="CF283" si="748">SUM(CG283:IF283)</f>
        <v>0</v>
      </c>
      <c r="CG283" s="50">
        <f t="shared" ref="CG283" si="749">SUM(CH283:IG283)</f>
        <v>0</v>
      </c>
      <c r="CH283" s="50">
        <f t="shared" ref="CH283" si="750">SUM(CI283:IH283)</f>
        <v>0</v>
      </c>
      <c r="CI283" s="50">
        <f t="shared" ref="CI283" si="751">SUM(CJ283:II283)</f>
        <v>0</v>
      </c>
      <c r="CJ283" s="50">
        <f t="shared" ref="CJ283" si="752">SUM(CK283:IJ283)</f>
        <v>0</v>
      </c>
      <c r="CK283" s="50">
        <f t="shared" ref="CK283" si="753">SUM(CL283:IK283)</f>
        <v>0</v>
      </c>
      <c r="CL283" s="50">
        <f t="shared" ref="CL283" si="754">SUM(CM283:IL283)</f>
        <v>0</v>
      </c>
      <c r="CM283" s="50">
        <f t="shared" ref="CM283" si="755">SUM(CN283:IM283)</f>
        <v>0</v>
      </c>
      <c r="CN283" s="50">
        <f t="shared" ref="CN283" si="756">SUM(CO283:IN283)</f>
        <v>0</v>
      </c>
      <c r="CO283" s="50">
        <f t="shared" ref="CO283" si="757">SUM(CP283:IO283)</f>
        <v>0</v>
      </c>
      <c r="CP283" s="50">
        <f t="shared" ref="CP283" si="758">SUM(CQ283:IP283)</f>
        <v>0</v>
      </c>
      <c r="CQ283" s="50">
        <f t="shared" ref="CQ283" si="759">SUM(CR283:IQ283)</f>
        <v>0</v>
      </c>
      <c r="CR283" s="50">
        <f t="shared" ref="CR283" si="760">SUM(CT283:IR283)</f>
        <v>0</v>
      </c>
      <c r="CS283" s="50"/>
      <c r="CT283" s="50">
        <f t="shared" ref="CT283" si="761">SUM(CU283:IS283)</f>
        <v>0</v>
      </c>
      <c r="CU283" s="50">
        <f t="shared" ref="CU283" si="762">SUM(CV283:IT283)</f>
        <v>0</v>
      </c>
      <c r="CV283" s="50">
        <f t="shared" ref="CV283" si="763">SUM(CW283:IU283)</f>
        <v>0</v>
      </c>
      <c r="CW283" s="50">
        <f t="shared" ref="CW283" si="764">SUM(CX283:IV283)</f>
        <v>0</v>
      </c>
      <c r="CX283" s="50">
        <f t="shared" ref="CX283" si="765">SUM(CY283:IW283)</f>
        <v>0</v>
      </c>
      <c r="CY283" s="50">
        <f t="shared" ref="CY283" si="766">SUM(CZ283:IX283)</f>
        <v>0</v>
      </c>
      <c r="CZ283" s="50">
        <f t="shared" ref="CZ283" si="767">SUM(DA283:IY283)</f>
        <v>0</v>
      </c>
      <c r="DA283" s="50">
        <f t="shared" ref="DA283" si="768">SUM(DB283:IZ283)</f>
        <v>0</v>
      </c>
      <c r="DB283" s="50">
        <f t="shared" ref="DB283" si="769">SUM(DC283:JA283)</f>
        <v>0</v>
      </c>
      <c r="DC283" s="50">
        <f t="shared" ref="DC283" si="770">SUM(DD283:JB283)</f>
        <v>0</v>
      </c>
      <c r="DD283" s="50">
        <f t="shared" ref="DD283" si="771">SUM(DE283:JC283)</f>
        <v>0</v>
      </c>
      <c r="DE283" s="50">
        <f t="shared" ref="DE283" si="772">SUM(DF283:JD283)</f>
        <v>0</v>
      </c>
      <c r="DF283" s="50">
        <f t="shared" ref="DF283" si="773">SUM(DG283:JE283)</f>
        <v>0</v>
      </c>
      <c r="DG283" s="50">
        <f t="shared" ref="DG283" si="774">SUM(DH283:JF283)</f>
        <v>0</v>
      </c>
      <c r="DH283" s="50">
        <f t="shared" ref="DH283" si="775">SUM(DI283:JG283)</f>
        <v>0</v>
      </c>
      <c r="DI283" s="50">
        <f t="shared" ref="DI283" si="776">SUM(DJ283:JH283)</f>
        <v>0</v>
      </c>
      <c r="DJ283" s="50">
        <f t="shared" ref="DJ283" si="777">SUM(DK283:JI283)</f>
        <v>0</v>
      </c>
      <c r="DK283" s="50">
        <f t="shared" ref="DK283" si="778">SUM(DL283:JJ283)</f>
        <v>0</v>
      </c>
      <c r="DL283" s="50">
        <f t="shared" ref="DL283" si="779">SUM(DM283:JK283)</f>
        <v>0</v>
      </c>
      <c r="DM283" s="50">
        <f t="shared" ref="DM283" si="780">SUM(DN283:JL283)</f>
        <v>0</v>
      </c>
      <c r="DN283" s="50">
        <f t="shared" ref="DN283" si="781">SUM(DO283:JM283)</f>
        <v>0</v>
      </c>
      <c r="DO283" s="50">
        <f t="shared" ref="DO283" si="782">SUM(DP283:JN283)</f>
        <v>0</v>
      </c>
      <c r="DP283" s="50">
        <f t="shared" ref="DP283" si="783">SUM(DQ283:JO283)</f>
        <v>0</v>
      </c>
      <c r="DQ283" s="50">
        <f t="shared" ref="DQ283" si="784">SUM(DR283:JP283)</f>
        <v>0</v>
      </c>
      <c r="DR283" s="50">
        <f t="shared" ref="DR283" si="785">SUM(DS283:JQ283)</f>
        <v>0</v>
      </c>
      <c r="DS283" s="50">
        <f t="shared" ref="DS283" si="786">SUM(DT283:JR283)</f>
        <v>0</v>
      </c>
      <c r="DT283" s="50">
        <f t="shared" ref="DT283" si="787">SUM(DU283:JS283)</f>
        <v>0</v>
      </c>
      <c r="DU283" s="50">
        <f t="shared" ref="DU283" si="788">SUM(DV283:JT283)</f>
        <v>0</v>
      </c>
      <c r="DV283" s="50">
        <f t="shared" ref="DV283" si="789">SUM(DW283:JU283)</f>
        <v>0</v>
      </c>
      <c r="DW283" s="50">
        <f t="shared" ref="DW283" si="790">SUM(DX283:JV283)</f>
        <v>0</v>
      </c>
      <c r="DX283" s="50">
        <f t="shared" ref="DX283" si="791">SUM(DY283:JW283)</f>
        <v>0</v>
      </c>
      <c r="DY283" s="50">
        <f t="shared" ref="DY283" si="792">SUM(DZ283:JX283)</f>
        <v>0</v>
      </c>
      <c r="DZ283" s="50">
        <f t="shared" ref="DZ283" si="793">SUM(EA283:JY283)</f>
        <v>0</v>
      </c>
      <c r="EA283" s="50">
        <f t="shared" ref="EA283" si="794">SUM(EB283:JZ283)</f>
        <v>0</v>
      </c>
      <c r="EB283" s="50">
        <f t="shared" ref="EB283" si="795">SUM(EC283:KA283)</f>
        <v>0</v>
      </c>
      <c r="EC283" s="50">
        <f t="shared" ref="EC283" si="796">SUM(ED283:KB283)</f>
        <v>0</v>
      </c>
      <c r="ED283" s="50">
        <f t="shared" ref="ED283" si="797">SUM(EE283:KC283)</f>
        <v>0</v>
      </c>
      <c r="EE283" s="50">
        <f t="shared" ref="EE283" si="798">SUM(EF283:KD283)</f>
        <v>0</v>
      </c>
      <c r="EF283" s="50">
        <f t="shared" ref="EF283" si="799">SUM(EG283:KE283)</f>
        <v>0</v>
      </c>
      <c r="EG283" s="50">
        <f t="shared" ref="EG283" si="800">SUM(EH283:KF283)</f>
        <v>0</v>
      </c>
      <c r="EH283" s="50">
        <f t="shared" ref="EH283" si="801">SUM(EI283:KG283)</f>
        <v>0</v>
      </c>
      <c r="EI283" s="50">
        <f t="shared" ref="EI283" si="802">SUM(EJ283:KH283)</f>
        <v>0</v>
      </c>
      <c r="EJ283" s="50">
        <f t="shared" ref="EJ283" si="803">SUM(EK283:KI283)</f>
        <v>0</v>
      </c>
      <c r="EK283" s="50">
        <f t="shared" ref="EK283" si="804">SUM(EL283:KJ283)</f>
        <v>0</v>
      </c>
      <c r="EL283" s="50">
        <f t="shared" ref="EL283" si="805">SUM(EM283:KK283)</f>
        <v>0</v>
      </c>
      <c r="EM283" s="50">
        <f t="shared" ref="EM283" si="806">SUM(EN283:KL283)</f>
        <v>0</v>
      </c>
      <c r="EN283" s="50">
        <f t="shared" ref="EN283" si="807">SUM(EO283:KM283)</f>
        <v>0</v>
      </c>
      <c r="EO283" s="50">
        <f t="shared" ref="EO283" si="808">SUM(EP283:KN283)</f>
        <v>0</v>
      </c>
      <c r="EP283" s="50">
        <f t="shared" ref="EP283" si="809">SUM(EQ283:KO283)</f>
        <v>0</v>
      </c>
      <c r="EQ283" s="50">
        <f t="shared" ref="EQ283" si="810">SUM(ER283:KP283)</f>
        <v>0</v>
      </c>
      <c r="ER283" s="50">
        <f t="shared" ref="ER283" si="811">SUM(ES283:KQ283)</f>
        <v>0</v>
      </c>
      <c r="ES283" s="50">
        <f t="shared" ref="ES283" si="812">SUM(ET283:KR283)</f>
        <v>0</v>
      </c>
      <c r="ET283" s="50">
        <f t="shared" ref="ET283" si="813">SUM(EU283:KS283)</f>
        <v>0</v>
      </c>
      <c r="EU283" s="50">
        <f t="shared" ref="EU283" si="814">SUM(EV283:KT283)</f>
        <v>0</v>
      </c>
      <c r="EV283" s="50">
        <f t="shared" ref="EV283" si="815">SUM(EW283:KU283)</f>
        <v>0</v>
      </c>
      <c r="EW283" s="50">
        <f t="shared" ref="EW283" si="816">SUM(EX283:KV283)</f>
        <v>0</v>
      </c>
      <c r="EX283" s="50">
        <f t="shared" ref="EX283" si="817">SUM(EY283:KW283)</f>
        <v>0</v>
      </c>
      <c r="EY283" s="50">
        <f t="shared" ref="EY283" si="818">SUM(EZ283:KX283)</f>
        <v>0</v>
      </c>
      <c r="EZ283" s="50">
        <f t="shared" ref="EZ283" si="819">SUM(FA283:KY283)</f>
        <v>0</v>
      </c>
      <c r="FA283" s="50">
        <f t="shared" ref="FA283" si="820">SUM(FB283:KZ283)</f>
        <v>0</v>
      </c>
      <c r="FB283" s="50">
        <f t="shared" ref="FB283" si="821">SUM(FC283:LA283)</f>
        <v>0</v>
      </c>
      <c r="FC283" s="50">
        <f t="shared" ref="FC283" si="822">SUM(FD283:LB283)</f>
        <v>0</v>
      </c>
      <c r="FD283" s="50">
        <f t="shared" ref="FD283" si="823">SUM(FE283:LC283)</f>
        <v>0</v>
      </c>
      <c r="FE283" s="50">
        <f t="shared" ref="FE283" si="824">SUM(FF283:LD283)</f>
        <v>0</v>
      </c>
      <c r="FF283" s="50">
        <f t="shared" ref="FF283" si="825">SUM(FG283:LE283)</f>
        <v>0</v>
      </c>
      <c r="FG283" s="50">
        <f t="shared" ref="FG283" si="826">SUM(FH283:LF283)</f>
        <v>0</v>
      </c>
      <c r="FH283" s="50">
        <f t="shared" ref="FH283" si="827">SUM(FI283:LG283)</f>
        <v>0</v>
      </c>
    </row>
    <row r="284" spans="1:164" s="242" customFormat="1" x14ac:dyDescent="0.85">
      <c r="A284" s="235" t="s">
        <v>209</v>
      </c>
      <c r="B284" s="235"/>
      <c r="C284" s="235"/>
      <c r="D284" s="235"/>
      <c r="E284" s="235"/>
      <c r="F284" s="235"/>
      <c r="G284" s="235"/>
      <c r="H284" s="235">
        <f>SUM(H278:H283)</f>
        <v>180000</v>
      </c>
      <c r="I284" s="235">
        <f t="shared" ref="I284:BT284" si="828">SUM(I278:I283)</f>
        <v>0</v>
      </c>
      <c r="J284" s="235">
        <f t="shared" si="828"/>
        <v>0</v>
      </c>
      <c r="K284" s="235">
        <f t="shared" si="828"/>
        <v>0</v>
      </c>
      <c r="L284" s="235">
        <f t="shared" si="828"/>
        <v>0</v>
      </c>
      <c r="M284" s="235">
        <f t="shared" si="828"/>
        <v>0</v>
      </c>
      <c r="N284" s="235">
        <f t="shared" si="828"/>
        <v>0</v>
      </c>
      <c r="O284" s="235">
        <f t="shared" si="828"/>
        <v>0</v>
      </c>
      <c r="P284" s="235">
        <f t="shared" si="828"/>
        <v>0</v>
      </c>
      <c r="Q284" s="235">
        <f t="shared" si="828"/>
        <v>0</v>
      </c>
      <c r="R284" s="235">
        <f t="shared" si="828"/>
        <v>0</v>
      </c>
      <c r="S284" s="235">
        <f t="shared" si="828"/>
        <v>0</v>
      </c>
      <c r="T284" s="235">
        <f t="shared" si="828"/>
        <v>0</v>
      </c>
      <c r="U284" s="235">
        <f t="shared" si="828"/>
        <v>0</v>
      </c>
      <c r="V284" s="235">
        <f t="shared" si="828"/>
        <v>0</v>
      </c>
      <c r="W284" s="235">
        <f t="shared" si="828"/>
        <v>0</v>
      </c>
      <c r="X284" s="235">
        <f t="shared" si="828"/>
        <v>0</v>
      </c>
      <c r="Y284" s="235">
        <f t="shared" si="828"/>
        <v>0</v>
      </c>
      <c r="Z284" s="235">
        <f t="shared" si="828"/>
        <v>0</v>
      </c>
      <c r="AA284" s="235">
        <f t="shared" si="828"/>
        <v>0</v>
      </c>
      <c r="AB284" s="235">
        <f t="shared" si="828"/>
        <v>0</v>
      </c>
      <c r="AC284" s="235">
        <f t="shared" si="828"/>
        <v>0</v>
      </c>
      <c r="AD284" s="235">
        <f t="shared" si="828"/>
        <v>0</v>
      </c>
      <c r="AE284" s="235">
        <f t="shared" si="828"/>
        <v>0</v>
      </c>
      <c r="AF284" s="235">
        <f t="shared" si="828"/>
        <v>0</v>
      </c>
      <c r="AG284" s="235">
        <f t="shared" si="828"/>
        <v>0</v>
      </c>
      <c r="AH284" s="235">
        <f t="shared" si="828"/>
        <v>0</v>
      </c>
      <c r="AI284" s="235">
        <f t="shared" si="828"/>
        <v>0</v>
      </c>
      <c r="AJ284" s="235">
        <f t="shared" si="828"/>
        <v>0</v>
      </c>
      <c r="AK284" s="235">
        <f t="shared" si="828"/>
        <v>0</v>
      </c>
      <c r="AL284" s="235">
        <f t="shared" si="828"/>
        <v>0</v>
      </c>
      <c r="AM284" s="235">
        <f t="shared" si="828"/>
        <v>0</v>
      </c>
      <c r="AN284" s="235">
        <f t="shared" si="828"/>
        <v>0</v>
      </c>
      <c r="AO284" s="235">
        <f t="shared" si="828"/>
        <v>0</v>
      </c>
      <c r="AP284" s="235">
        <f t="shared" si="828"/>
        <v>0</v>
      </c>
      <c r="AQ284" s="235">
        <f t="shared" si="828"/>
        <v>0</v>
      </c>
      <c r="AR284" s="235">
        <f t="shared" si="828"/>
        <v>0</v>
      </c>
      <c r="AS284" s="235">
        <f t="shared" si="828"/>
        <v>0</v>
      </c>
      <c r="AT284" s="235">
        <f t="shared" si="828"/>
        <v>0</v>
      </c>
      <c r="AU284" s="235">
        <f t="shared" si="828"/>
        <v>0</v>
      </c>
      <c r="AV284" s="235">
        <f t="shared" si="828"/>
        <v>0</v>
      </c>
      <c r="AW284" s="235">
        <f t="shared" si="828"/>
        <v>0</v>
      </c>
      <c r="AX284" s="235">
        <f t="shared" si="828"/>
        <v>0</v>
      </c>
      <c r="AY284" s="235">
        <f t="shared" si="828"/>
        <v>0</v>
      </c>
      <c r="AZ284" s="235">
        <f t="shared" si="828"/>
        <v>1000</v>
      </c>
      <c r="BA284" s="235">
        <f t="shared" si="828"/>
        <v>1000</v>
      </c>
      <c r="BB284" s="235">
        <f t="shared" si="828"/>
        <v>0</v>
      </c>
      <c r="BC284" s="235">
        <f t="shared" si="828"/>
        <v>0</v>
      </c>
      <c r="BD284" s="235">
        <f t="shared" si="828"/>
        <v>1000</v>
      </c>
      <c r="BE284" s="235">
        <f t="shared" si="828"/>
        <v>0</v>
      </c>
      <c r="BF284" s="235">
        <f t="shared" si="828"/>
        <v>0</v>
      </c>
      <c r="BG284" s="235">
        <f t="shared" si="828"/>
        <v>0</v>
      </c>
      <c r="BH284" s="235">
        <f t="shared" si="828"/>
        <v>0</v>
      </c>
      <c r="BI284" s="235">
        <f t="shared" si="828"/>
        <v>0</v>
      </c>
      <c r="BJ284" s="235">
        <f t="shared" si="828"/>
        <v>0</v>
      </c>
      <c r="BK284" s="235">
        <f t="shared" si="828"/>
        <v>1000</v>
      </c>
      <c r="BL284" s="235">
        <f t="shared" si="828"/>
        <v>0</v>
      </c>
      <c r="BM284" s="235">
        <f t="shared" si="828"/>
        <v>0</v>
      </c>
      <c r="BN284" s="235">
        <f t="shared" si="828"/>
        <v>0</v>
      </c>
      <c r="BO284" s="235">
        <f t="shared" si="828"/>
        <v>0</v>
      </c>
      <c r="BP284" s="235">
        <f t="shared" si="828"/>
        <v>0</v>
      </c>
      <c r="BQ284" s="235">
        <f t="shared" si="828"/>
        <v>0</v>
      </c>
      <c r="BR284" s="235">
        <f t="shared" si="828"/>
        <v>0</v>
      </c>
      <c r="BS284" s="235">
        <f t="shared" si="828"/>
        <v>0</v>
      </c>
      <c r="BT284" s="235">
        <f t="shared" si="828"/>
        <v>1000</v>
      </c>
      <c r="BU284" s="235">
        <f t="shared" ref="BU284:EG284" si="829">SUM(BU278:BU283)</f>
        <v>1000</v>
      </c>
      <c r="BV284" s="235">
        <f t="shared" si="829"/>
        <v>1000</v>
      </c>
      <c r="BW284" s="235">
        <f t="shared" si="829"/>
        <v>1000</v>
      </c>
      <c r="BX284" s="235">
        <f t="shared" si="829"/>
        <v>0</v>
      </c>
      <c r="BY284" s="235">
        <f t="shared" si="829"/>
        <v>0</v>
      </c>
      <c r="BZ284" s="235">
        <f t="shared" si="829"/>
        <v>0</v>
      </c>
      <c r="CA284" s="235">
        <f t="shared" si="829"/>
        <v>0</v>
      </c>
      <c r="CB284" s="235">
        <f t="shared" si="829"/>
        <v>1000</v>
      </c>
      <c r="CC284" s="235">
        <f t="shared" si="829"/>
        <v>0</v>
      </c>
      <c r="CD284" s="235">
        <f t="shared" si="829"/>
        <v>0</v>
      </c>
      <c r="CE284" s="235">
        <f t="shared" si="829"/>
        <v>1000</v>
      </c>
      <c r="CF284" s="235">
        <f t="shared" si="829"/>
        <v>0</v>
      </c>
      <c r="CG284" s="235">
        <f t="shared" si="829"/>
        <v>0</v>
      </c>
      <c r="CH284" s="235">
        <f t="shared" si="829"/>
        <v>0</v>
      </c>
      <c r="CI284" s="235">
        <f t="shared" si="829"/>
        <v>0</v>
      </c>
      <c r="CJ284" s="235">
        <f t="shared" si="829"/>
        <v>0</v>
      </c>
      <c r="CK284" s="235">
        <f t="shared" si="829"/>
        <v>0</v>
      </c>
      <c r="CL284" s="235">
        <f t="shared" si="829"/>
        <v>0</v>
      </c>
      <c r="CM284" s="235">
        <f t="shared" si="829"/>
        <v>0</v>
      </c>
      <c r="CN284" s="235">
        <f t="shared" si="829"/>
        <v>0</v>
      </c>
      <c r="CO284" s="235">
        <f t="shared" si="829"/>
        <v>0</v>
      </c>
      <c r="CP284" s="235">
        <f t="shared" si="829"/>
        <v>0</v>
      </c>
      <c r="CQ284" s="235">
        <f t="shared" si="829"/>
        <v>170000</v>
      </c>
      <c r="CR284" s="235">
        <f t="shared" si="829"/>
        <v>0</v>
      </c>
      <c r="CS284" s="235"/>
      <c r="CT284" s="235">
        <f t="shared" si="829"/>
        <v>0</v>
      </c>
      <c r="CU284" s="235">
        <f t="shared" si="829"/>
        <v>0</v>
      </c>
      <c r="CV284" s="235">
        <f t="shared" si="829"/>
        <v>0</v>
      </c>
      <c r="CW284" s="235">
        <f t="shared" si="829"/>
        <v>0</v>
      </c>
      <c r="CX284" s="235">
        <f t="shared" si="829"/>
        <v>0</v>
      </c>
      <c r="CY284" s="235">
        <f t="shared" si="829"/>
        <v>0</v>
      </c>
      <c r="CZ284" s="235">
        <f t="shared" si="829"/>
        <v>0</v>
      </c>
      <c r="DA284" s="235">
        <f t="shared" si="829"/>
        <v>0</v>
      </c>
      <c r="DB284" s="235">
        <f t="shared" si="829"/>
        <v>0</v>
      </c>
      <c r="DC284" s="235">
        <f t="shared" si="829"/>
        <v>0</v>
      </c>
      <c r="DD284" s="235">
        <f t="shared" si="829"/>
        <v>0</v>
      </c>
      <c r="DE284" s="235">
        <f t="shared" si="829"/>
        <v>0</v>
      </c>
      <c r="DF284" s="235">
        <f t="shared" si="829"/>
        <v>0</v>
      </c>
      <c r="DG284" s="235">
        <f t="shared" si="829"/>
        <v>0</v>
      </c>
      <c r="DH284" s="235">
        <f t="shared" si="829"/>
        <v>0</v>
      </c>
      <c r="DI284" s="235">
        <f t="shared" si="829"/>
        <v>0</v>
      </c>
      <c r="DJ284" s="235">
        <f t="shared" si="829"/>
        <v>0</v>
      </c>
      <c r="DK284" s="235">
        <f t="shared" si="829"/>
        <v>0</v>
      </c>
      <c r="DL284" s="235">
        <f t="shared" si="829"/>
        <v>0</v>
      </c>
      <c r="DM284" s="235">
        <f t="shared" si="829"/>
        <v>0</v>
      </c>
      <c r="DN284" s="235">
        <f t="shared" si="829"/>
        <v>0</v>
      </c>
      <c r="DO284" s="235">
        <f t="shared" si="829"/>
        <v>0</v>
      </c>
      <c r="DP284" s="235">
        <f t="shared" si="829"/>
        <v>0</v>
      </c>
      <c r="DQ284" s="235">
        <f t="shared" si="829"/>
        <v>0</v>
      </c>
      <c r="DR284" s="235">
        <f t="shared" si="829"/>
        <v>0</v>
      </c>
      <c r="DS284" s="235">
        <f t="shared" si="829"/>
        <v>0</v>
      </c>
      <c r="DT284" s="235">
        <f t="shared" si="829"/>
        <v>0</v>
      </c>
      <c r="DU284" s="235">
        <f t="shared" si="829"/>
        <v>0</v>
      </c>
      <c r="DV284" s="235">
        <f t="shared" si="829"/>
        <v>0</v>
      </c>
      <c r="DW284" s="235">
        <f t="shared" si="829"/>
        <v>0</v>
      </c>
      <c r="DX284" s="235">
        <f t="shared" si="829"/>
        <v>0</v>
      </c>
      <c r="DY284" s="235">
        <f t="shared" si="829"/>
        <v>0</v>
      </c>
      <c r="DZ284" s="235">
        <f t="shared" si="829"/>
        <v>0</v>
      </c>
      <c r="EA284" s="235">
        <f t="shared" si="829"/>
        <v>0</v>
      </c>
      <c r="EB284" s="235">
        <f t="shared" si="829"/>
        <v>0</v>
      </c>
      <c r="EC284" s="235">
        <f t="shared" si="829"/>
        <v>0</v>
      </c>
      <c r="ED284" s="235">
        <f t="shared" si="829"/>
        <v>0</v>
      </c>
      <c r="EE284" s="235">
        <f t="shared" si="829"/>
        <v>0</v>
      </c>
      <c r="EF284" s="235">
        <f t="shared" si="829"/>
        <v>0</v>
      </c>
      <c r="EG284" s="235">
        <f t="shared" si="829"/>
        <v>0</v>
      </c>
      <c r="EH284" s="235">
        <f t="shared" ref="EH284:FH284" si="830">SUM(EH278:EH283)</f>
        <v>0</v>
      </c>
      <c r="EI284" s="235">
        <f t="shared" si="830"/>
        <v>0</v>
      </c>
      <c r="EJ284" s="235">
        <f t="shared" si="830"/>
        <v>0</v>
      </c>
      <c r="EK284" s="235">
        <f t="shared" si="830"/>
        <v>0</v>
      </c>
      <c r="EL284" s="235">
        <f t="shared" si="830"/>
        <v>0</v>
      </c>
      <c r="EM284" s="235">
        <f t="shared" si="830"/>
        <v>0</v>
      </c>
      <c r="EN284" s="235">
        <f t="shared" si="830"/>
        <v>0</v>
      </c>
      <c r="EO284" s="235">
        <f t="shared" si="830"/>
        <v>0</v>
      </c>
      <c r="EP284" s="235">
        <f t="shared" si="830"/>
        <v>0</v>
      </c>
      <c r="EQ284" s="235">
        <f t="shared" si="830"/>
        <v>0</v>
      </c>
      <c r="ER284" s="235">
        <f t="shared" si="830"/>
        <v>0</v>
      </c>
      <c r="ES284" s="235">
        <f t="shared" si="830"/>
        <v>0</v>
      </c>
      <c r="ET284" s="235">
        <f t="shared" si="830"/>
        <v>0</v>
      </c>
      <c r="EU284" s="235">
        <f t="shared" si="830"/>
        <v>0</v>
      </c>
      <c r="EV284" s="235">
        <f t="shared" si="830"/>
        <v>0</v>
      </c>
      <c r="EW284" s="235">
        <f t="shared" si="830"/>
        <v>0</v>
      </c>
      <c r="EX284" s="235">
        <f t="shared" si="830"/>
        <v>0</v>
      </c>
      <c r="EY284" s="235">
        <f t="shared" si="830"/>
        <v>0</v>
      </c>
      <c r="EZ284" s="235">
        <f t="shared" si="830"/>
        <v>0</v>
      </c>
      <c r="FA284" s="235">
        <f t="shared" si="830"/>
        <v>0</v>
      </c>
      <c r="FB284" s="235">
        <f t="shared" si="830"/>
        <v>0</v>
      </c>
      <c r="FC284" s="235">
        <f t="shared" si="830"/>
        <v>0</v>
      </c>
      <c r="FD284" s="235">
        <f t="shared" si="830"/>
        <v>0</v>
      </c>
      <c r="FE284" s="235">
        <f t="shared" si="830"/>
        <v>0</v>
      </c>
      <c r="FF284" s="235">
        <f t="shared" si="830"/>
        <v>0</v>
      </c>
      <c r="FG284" s="235">
        <f t="shared" si="830"/>
        <v>0</v>
      </c>
      <c r="FH284" s="235">
        <f t="shared" si="830"/>
        <v>0</v>
      </c>
    </row>
    <row r="285" spans="1:164" s="144" customFormat="1" x14ac:dyDescent="0.85">
      <c r="H285" s="60"/>
      <c r="I285" s="145"/>
      <c r="J285" s="145"/>
      <c r="K285" s="145"/>
      <c r="L285" s="145"/>
      <c r="M285" s="145"/>
      <c r="N285" s="145"/>
      <c r="O285" s="145"/>
      <c r="P285" s="145"/>
      <c r="Q285" s="145"/>
      <c r="R285" s="145"/>
      <c r="S285" s="145"/>
      <c r="T285" s="145"/>
      <c r="U285" s="145"/>
      <c r="V285" s="145"/>
      <c r="W285" s="145"/>
      <c r="X285" s="145"/>
      <c r="Y285" s="145"/>
      <c r="Z285" s="145"/>
      <c r="AA285" s="145"/>
      <c r="AB285" s="145"/>
      <c r="AC285" s="145"/>
      <c r="AD285" s="145"/>
      <c r="AE285" s="145"/>
      <c r="AF285" s="145"/>
      <c r="AG285" s="145"/>
      <c r="AH285" s="145"/>
      <c r="AI285" s="145"/>
      <c r="AJ285" s="145"/>
      <c r="AK285" s="145"/>
      <c r="AL285" s="145"/>
      <c r="AM285" s="145"/>
      <c r="AN285" s="145"/>
      <c r="AO285" s="145"/>
      <c r="AP285" s="145"/>
      <c r="AQ285" s="145"/>
      <c r="AR285" s="145"/>
      <c r="AS285" s="145"/>
      <c r="AT285" s="145"/>
      <c r="AU285" s="145"/>
      <c r="AV285" s="145"/>
      <c r="AW285" s="145"/>
      <c r="AX285" s="145"/>
      <c r="AY285" s="145"/>
      <c r="AZ285" s="145"/>
      <c r="BA285" s="145"/>
      <c r="BB285" s="145"/>
      <c r="BC285" s="145"/>
      <c r="BD285" s="145"/>
      <c r="BE285" s="145"/>
      <c r="BF285" s="145"/>
      <c r="BG285" s="145"/>
      <c r="BH285" s="145"/>
      <c r="BI285" s="145"/>
      <c r="BJ285" s="145"/>
      <c r="BK285" s="145"/>
      <c r="BL285" s="145"/>
      <c r="BM285" s="145"/>
      <c r="BN285" s="145"/>
      <c r="BO285" s="145"/>
      <c r="BP285" s="145"/>
      <c r="BQ285" s="145"/>
      <c r="BR285" s="145"/>
      <c r="BS285" s="145"/>
      <c r="BT285" s="145"/>
      <c r="BU285" s="145"/>
      <c r="BV285" s="145"/>
      <c r="BW285" s="145"/>
      <c r="BX285" s="145"/>
      <c r="BY285" s="145"/>
      <c r="BZ285" s="145"/>
      <c r="CA285" s="145"/>
      <c r="CB285" s="145"/>
      <c r="CC285" s="145"/>
      <c r="CD285" s="145"/>
      <c r="CE285" s="145"/>
      <c r="CF285" s="145"/>
      <c r="CG285" s="145"/>
      <c r="CH285" s="145"/>
      <c r="CI285" s="145"/>
      <c r="CJ285" s="145"/>
      <c r="CK285" s="145"/>
      <c r="CL285" s="145"/>
      <c r="CM285" s="145"/>
      <c r="CN285" s="145"/>
      <c r="CO285" s="145"/>
      <c r="CP285" s="145"/>
      <c r="CQ285" s="145"/>
      <c r="CR285" s="145"/>
      <c r="CS285" s="145"/>
      <c r="CT285" s="145"/>
      <c r="CU285" s="145"/>
      <c r="CV285" s="145"/>
      <c r="CW285" s="145"/>
      <c r="CX285" s="145"/>
      <c r="CY285" s="145"/>
      <c r="CZ285" s="145"/>
      <c r="DA285" s="145"/>
      <c r="DB285" s="145"/>
      <c r="DC285" s="145"/>
      <c r="DD285" s="145"/>
      <c r="DE285" s="145"/>
      <c r="DF285" s="145"/>
      <c r="DG285" s="145"/>
      <c r="DH285" s="145"/>
      <c r="DI285" s="145"/>
      <c r="DJ285" s="145"/>
      <c r="DK285" s="145"/>
      <c r="DL285" s="145"/>
      <c r="DM285" s="145"/>
      <c r="DN285" s="145"/>
      <c r="DO285" s="145"/>
      <c r="DP285" s="145"/>
      <c r="DQ285" s="145"/>
      <c r="DR285" s="145"/>
      <c r="DS285" s="145"/>
      <c r="DT285" s="145"/>
      <c r="DU285" s="145"/>
      <c r="DV285" s="145"/>
      <c r="DW285" s="145"/>
      <c r="DX285" s="145"/>
      <c r="DY285" s="145"/>
      <c r="DZ285" s="145"/>
      <c r="EA285" s="145"/>
      <c r="EB285" s="145"/>
      <c r="EC285" s="145"/>
      <c r="ED285" s="145"/>
      <c r="EE285" s="145"/>
      <c r="EF285" s="145"/>
      <c r="EG285" s="145"/>
      <c r="EH285" s="145"/>
      <c r="EI285" s="145"/>
      <c r="EJ285" s="145"/>
      <c r="EK285" s="145"/>
      <c r="EL285" s="145"/>
      <c r="EM285" s="145"/>
      <c r="EN285" s="145"/>
      <c r="EO285" s="145"/>
      <c r="EP285" s="145"/>
      <c r="EQ285" s="145"/>
      <c r="ER285" s="145"/>
      <c r="ES285" s="145"/>
      <c r="ET285" s="145"/>
      <c r="EU285" s="145"/>
      <c r="EV285" s="145"/>
      <c r="EW285" s="145"/>
      <c r="EX285" s="145"/>
      <c r="EY285" s="145"/>
      <c r="EZ285" s="145"/>
      <c r="FA285" s="145"/>
      <c r="FB285" s="145"/>
      <c r="FC285" s="145"/>
      <c r="FD285" s="145"/>
      <c r="FE285" s="145"/>
      <c r="FF285" s="145"/>
      <c r="FG285" s="145"/>
      <c r="FH285" s="145"/>
    </row>
    <row r="286" spans="1:164" x14ac:dyDescent="0.85">
      <c r="D286" s="353" t="s">
        <v>307</v>
      </c>
      <c r="E286" s="354"/>
      <c r="F286" s="355"/>
      <c r="G286" s="174" t="s">
        <v>211</v>
      </c>
      <c r="H286" s="113">
        <f>SUM(I286:FH286)</f>
        <v>90000</v>
      </c>
      <c r="I286" s="120">
        <f>SUM(I282/2)</f>
        <v>0</v>
      </c>
      <c r="J286" s="120">
        <f t="shared" ref="J286:BU286" si="831">SUM(J282/2)</f>
        <v>0</v>
      </c>
      <c r="K286" s="120">
        <f t="shared" si="831"/>
        <v>0</v>
      </c>
      <c r="L286" s="120">
        <f t="shared" si="831"/>
        <v>0</v>
      </c>
      <c r="M286" s="120">
        <f t="shared" si="831"/>
        <v>0</v>
      </c>
      <c r="N286" s="120">
        <f t="shared" si="831"/>
        <v>0</v>
      </c>
      <c r="O286" s="120">
        <f t="shared" si="831"/>
        <v>0</v>
      </c>
      <c r="P286" s="120">
        <f t="shared" si="831"/>
        <v>0</v>
      </c>
      <c r="Q286" s="120">
        <f t="shared" si="831"/>
        <v>0</v>
      </c>
      <c r="R286" s="120">
        <f t="shared" si="831"/>
        <v>0</v>
      </c>
      <c r="S286" s="120">
        <f t="shared" si="831"/>
        <v>0</v>
      </c>
      <c r="T286" s="120">
        <f t="shared" si="831"/>
        <v>0</v>
      </c>
      <c r="U286" s="120">
        <f t="shared" si="831"/>
        <v>0</v>
      </c>
      <c r="V286" s="120">
        <f t="shared" si="831"/>
        <v>0</v>
      </c>
      <c r="W286" s="120">
        <f t="shared" si="831"/>
        <v>0</v>
      </c>
      <c r="X286" s="120">
        <f t="shared" si="831"/>
        <v>0</v>
      </c>
      <c r="Y286" s="120">
        <f t="shared" si="831"/>
        <v>0</v>
      </c>
      <c r="Z286" s="120">
        <f t="shared" si="831"/>
        <v>0</v>
      </c>
      <c r="AA286" s="120">
        <f t="shared" si="831"/>
        <v>0</v>
      </c>
      <c r="AB286" s="120">
        <f t="shared" si="831"/>
        <v>0</v>
      </c>
      <c r="AC286" s="120">
        <f t="shared" si="831"/>
        <v>0</v>
      </c>
      <c r="AD286" s="120">
        <f t="shared" si="831"/>
        <v>0</v>
      </c>
      <c r="AE286" s="120">
        <f t="shared" si="831"/>
        <v>0</v>
      </c>
      <c r="AF286" s="120">
        <f t="shared" si="831"/>
        <v>0</v>
      </c>
      <c r="AG286" s="120">
        <f t="shared" si="831"/>
        <v>0</v>
      </c>
      <c r="AH286" s="120">
        <f t="shared" si="831"/>
        <v>0</v>
      </c>
      <c r="AI286" s="120">
        <f t="shared" si="831"/>
        <v>0</v>
      </c>
      <c r="AJ286" s="120">
        <f t="shared" si="831"/>
        <v>0</v>
      </c>
      <c r="AK286" s="120">
        <f t="shared" si="831"/>
        <v>0</v>
      </c>
      <c r="AL286" s="120">
        <f t="shared" si="831"/>
        <v>0</v>
      </c>
      <c r="AM286" s="120">
        <f t="shared" si="831"/>
        <v>0</v>
      </c>
      <c r="AN286" s="120">
        <f t="shared" si="831"/>
        <v>0</v>
      </c>
      <c r="AO286" s="120">
        <f t="shared" si="831"/>
        <v>0</v>
      </c>
      <c r="AP286" s="120">
        <f t="shared" si="831"/>
        <v>0</v>
      </c>
      <c r="AQ286" s="120">
        <f t="shared" si="831"/>
        <v>0</v>
      </c>
      <c r="AR286" s="120">
        <f t="shared" si="831"/>
        <v>0</v>
      </c>
      <c r="AS286" s="120">
        <f t="shared" si="831"/>
        <v>0</v>
      </c>
      <c r="AT286" s="120">
        <f t="shared" si="831"/>
        <v>0</v>
      </c>
      <c r="AU286" s="120">
        <f t="shared" si="831"/>
        <v>0</v>
      </c>
      <c r="AV286" s="120">
        <f t="shared" si="831"/>
        <v>0</v>
      </c>
      <c r="AW286" s="120">
        <f t="shared" si="831"/>
        <v>0</v>
      </c>
      <c r="AX286" s="120">
        <f t="shared" si="831"/>
        <v>0</v>
      </c>
      <c r="AY286" s="120">
        <f t="shared" si="831"/>
        <v>0</v>
      </c>
      <c r="AZ286" s="120">
        <f t="shared" si="831"/>
        <v>500</v>
      </c>
      <c r="BA286" s="120">
        <f t="shared" si="831"/>
        <v>500</v>
      </c>
      <c r="BB286" s="120">
        <f t="shared" si="831"/>
        <v>0</v>
      </c>
      <c r="BC286" s="120">
        <f t="shared" si="831"/>
        <v>0</v>
      </c>
      <c r="BD286" s="120">
        <f t="shared" si="831"/>
        <v>500</v>
      </c>
      <c r="BE286" s="120">
        <f t="shared" si="831"/>
        <v>0</v>
      </c>
      <c r="BF286" s="120">
        <f t="shared" si="831"/>
        <v>0</v>
      </c>
      <c r="BG286" s="120">
        <f t="shared" si="831"/>
        <v>0</v>
      </c>
      <c r="BH286" s="120">
        <f t="shared" si="831"/>
        <v>0</v>
      </c>
      <c r="BI286" s="120">
        <f t="shared" si="831"/>
        <v>0</v>
      </c>
      <c r="BJ286" s="120">
        <f t="shared" si="831"/>
        <v>0</v>
      </c>
      <c r="BK286" s="120">
        <f t="shared" si="831"/>
        <v>500</v>
      </c>
      <c r="BL286" s="120">
        <f t="shared" si="831"/>
        <v>0</v>
      </c>
      <c r="BM286" s="120">
        <f t="shared" si="831"/>
        <v>0</v>
      </c>
      <c r="BN286" s="120">
        <f t="shared" si="831"/>
        <v>0</v>
      </c>
      <c r="BO286" s="120">
        <f t="shared" si="831"/>
        <v>0</v>
      </c>
      <c r="BP286" s="120">
        <f t="shared" si="831"/>
        <v>0</v>
      </c>
      <c r="BQ286" s="120">
        <f t="shared" si="831"/>
        <v>0</v>
      </c>
      <c r="BR286" s="120">
        <f t="shared" si="831"/>
        <v>0</v>
      </c>
      <c r="BS286" s="120">
        <f t="shared" si="831"/>
        <v>0</v>
      </c>
      <c r="BT286" s="120">
        <f t="shared" si="831"/>
        <v>500</v>
      </c>
      <c r="BU286" s="120">
        <f t="shared" si="831"/>
        <v>500</v>
      </c>
      <c r="BV286" s="120">
        <f t="shared" ref="BV286:EH286" si="832">SUM(BV282/2)</f>
        <v>500</v>
      </c>
      <c r="BW286" s="120">
        <f t="shared" si="832"/>
        <v>500</v>
      </c>
      <c r="BX286" s="120">
        <f t="shared" si="832"/>
        <v>0</v>
      </c>
      <c r="BY286" s="120">
        <f t="shared" si="832"/>
        <v>0</v>
      </c>
      <c r="BZ286" s="120">
        <f t="shared" si="832"/>
        <v>0</v>
      </c>
      <c r="CA286" s="120">
        <f t="shared" si="832"/>
        <v>0</v>
      </c>
      <c r="CB286" s="120">
        <f t="shared" si="832"/>
        <v>500</v>
      </c>
      <c r="CC286" s="120">
        <f t="shared" si="832"/>
        <v>0</v>
      </c>
      <c r="CD286" s="120">
        <f t="shared" si="832"/>
        <v>0</v>
      </c>
      <c r="CE286" s="120">
        <f t="shared" si="832"/>
        <v>500</v>
      </c>
      <c r="CF286" s="120">
        <f t="shared" si="832"/>
        <v>0</v>
      </c>
      <c r="CG286" s="120">
        <f t="shared" si="832"/>
        <v>0</v>
      </c>
      <c r="CH286" s="120">
        <f t="shared" si="832"/>
        <v>0</v>
      </c>
      <c r="CI286" s="120">
        <f t="shared" si="832"/>
        <v>0</v>
      </c>
      <c r="CJ286" s="120">
        <f t="shared" si="832"/>
        <v>0</v>
      </c>
      <c r="CK286" s="120">
        <f t="shared" si="832"/>
        <v>0</v>
      </c>
      <c r="CL286" s="120">
        <f t="shared" si="832"/>
        <v>0</v>
      </c>
      <c r="CM286" s="120">
        <f t="shared" si="832"/>
        <v>0</v>
      </c>
      <c r="CN286" s="120">
        <f t="shared" si="832"/>
        <v>0</v>
      </c>
      <c r="CO286" s="120">
        <f t="shared" si="832"/>
        <v>0</v>
      </c>
      <c r="CP286" s="120">
        <f t="shared" si="832"/>
        <v>0</v>
      </c>
      <c r="CQ286" s="120">
        <f t="shared" si="832"/>
        <v>85000</v>
      </c>
      <c r="CR286" s="120">
        <f t="shared" si="832"/>
        <v>0</v>
      </c>
      <c r="CS286" s="120"/>
      <c r="CT286" s="120">
        <f t="shared" si="832"/>
        <v>0</v>
      </c>
      <c r="CU286" s="120">
        <f t="shared" si="832"/>
        <v>0</v>
      </c>
      <c r="CV286" s="120">
        <f t="shared" si="832"/>
        <v>0</v>
      </c>
      <c r="CW286" s="120">
        <f t="shared" si="832"/>
        <v>0</v>
      </c>
      <c r="CX286" s="120">
        <f t="shared" si="832"/>
        <v>0</v>
      </c>
      <c r="CY286" s="120">
        <f t="shared" si="832"/>
        <v>0</v>
      </c>
      <c r="CZ286" s="120">
        <f t="shared" si="832"/>
        <v>0</v>
      </c>
      <c r="DA286" s="120">
        <f t="shared" si="832"/>
        <v>0</v>
      </c>
      <c r="DB286" s="120">
        <f t="shared" si="832"/>
        <v>0</v>
      </c>
      <c r="DC286" s="120">
        <f t="shared" si="832"/>
        <v>0</v>
      </c>
      <c r="DD286" s="120">
        <f t="shared" si="832"/>
        <v>0</v>
      </c>
      <c r="DE286" s="120">
        <f t="shared" si="832"/>
        <v>0</v>
      </c>
      <c r="DF286" s="120">
        <f t="shared" si="832"/>
        <v>0</v>
      </c>
      <c r="DG286" s="120">
        <f t="shared" si="832"/>
        <v>0</v>
      </c>
      <c r="DH286" s="120">
        <f t="shared" si="832"/>
        <v>0</v>
      </c>
      <c r="DI286" s="120">
        <f t="shared" si="832"/>
        <v>0</v>
      </c>
      <c r="DJ286" s="120">
        <f t="shared" si="832"/>
        <v>0</v>
      </c>
      <c r="DK286" s="120">
        <f t="shared" si="832"/>
        <v>0</v>
      </c>
      <c r="DL286" s="120">
        <f t="shared" si="832"/>
        <v>0</v>
      </c>
      <c r="DM286" s="120">
        <f t="shared" si="832"/>
        <v>0</v>
      </c>
      <c r="DN286" s="120">
        <f t="shared" si="832"/>
        <v>0</v>
      </c>
      <c r="DO286" s="120">
        <f t="shared" si="832"/>
        <v>0</v>
      </c>
      <c r="DP286" s="120">
        <f t="shared" si="832"/>
        <v>0</v>
      </c>
      <c r="DQ286" s="120">
        <f t="shared" si="832"/>
        <v>0</v>
      </c>
      <c r="DR286" s="120">
        <f t="shared" si="832"/>
        <v>0</v>
      </c>
      <c r="DS286" s="120">
        <f t="shared" si="832"/>
        <v>0</v>
      </c>
      <c r="DT286" s="120">
        <f t="shared" si="832"/>
        <v>0</v>
      </c>
      <c r="DU286" s="120">
        <f t="shared" si="832"/>
        <v>0</v>
      </c>
      <c r="DV286" s="120">
        <f t="shared" si="832"/>
        <v>0</v>
      </c>
      <c r="DW286" s="120">
        <f t="shared" si="832"/>
        <v>0</v>
      </c>
      <c r="DX286" s="120">
        <f t="shared" si="832"/>
        <v>0</v>
      </c>
      <c r="DY286" s="120">
        <f t="shared" si="832"/>
        <v>0</v>
      </c>
      <c r="DZ286" s="120">
        <f t="shared" si="832"/>
        <v>0</v>
      </c>
      <c r="EA286" s="120">
        <f t="shared" si="832"/>
        <v>0</v>
      </c>
      <c r="EB286" s="120">
        <f t="shared" si="832"/>
        <v>0</v>
      </c>
      <c r="EC286" s="120">
        <f t="shared" si="832"/>
        <v>0</v>
      </c>
      <c r="ED286" s="120">
        <f t="shared" si="832"/>
        <v>0</v>
      </c>
      <c r="EE286" s="120">
        <f t="shared" si="832"/>
        <v>0</v>
      </c>
      <c r="EF286" s="120">
        <f t="shared" si="832"/>
        <v>0</v>
      </c>
      <c r="EG286" s="120">
        <f t="shared" si="832"/>
        <v>0</v>
      </c>
      <c r="EH286" s="120">
        <f t="shared" si="832"/>
        <v>0</v>
      </c>
      <c r="EI286" s="120">
        <f t="shared" ref="EI286:FH286" si="833">SUM(EI282/2)</f>
        <v>0</v>
      </c>
      <c r="EJ286" s="120">
        <f t="shared" si="833"/>
        <v>0</v>
      </c>
      <c r="EK286" s="120">
        <f t="shared" si="833"/>
        <v>0</v>
      </c>
      <c r="EL286" s="120">
        <f t="shared" si="833"/>
        <v>0</v>
      </c>
      <c r="EM286" s="120">
        <f t="shared" si="833"/>
        <v>0</v>
      </c>
      <c r="EN286" s="120">
        <f t="shared" si="833"/>
        <v>0</v>
      </c>
      <c r="EO286" s="120">
        <f t="shared" si="833"/>
        <v>0</v>
      </c>
      <c r="EP286" s="120">
        <f t="shared" si="833"/>
        <v>0</v>
      </c>
      <c r="EQ286" s="120">
        <f t="shared" si="833"/>
        <v>0</v>
      </c>
      <c r="ER286" s="120">
        <f t="shared" si="833"/>
        <v>0</v>
      </c>
      <c r="ES286" s="120">
        <f t="shared" si="833"/>
        <v>0</v>
      </c>
      <c r="ET286" s="120">
        <f t="shared" si="833"/>
        <v>0</v>
      </c>
      <c r="EU286" s="120">
        <f t="shared" si="833"/>
        <v>0</v>
      </c>
      <c r="EV286" s="120">
        <f t="shared" si="833"/>
        <v>0</v>
      </c>
      <c r="EW286" s="120">
        <f t="shared" si="833"/>
        <v>0</v>
      </c>
      <c r="EX286" s="120">
        <f t="shared" si="833"/>
        <v>0</v>
      </c>
      <c r="EY286" s="120">
        <f t="shared" si="833"/>
        <v>0</v>
      </c>
      <c r="EZ286" s="120">
        <f t="shared" si="833"/>
        <v>0</v>
      </c>
      <c r="FA286" s="120">
        <f t="shared" si="833"/>
        <v>0</v>
      </c>
      <c r="FB286" s="120">
        <f t="shared" si="833"/>
        <v>0</v>
      </c>
      <c r="FC286" s="120">
        <f t="shared" si="833"/>
        <v>0</v>
      </c>
      <c r="FD286" s="120">
        <f t="shared" si="833"/>
        <v>0</v>
      </c>
      <c r="FE286" s="120">
        <f t="shared" si="833"/>
        <v>0</v>
      </c>
      <c r="FF286" s="120">
        <f t="shared" si="833"/>
        <v>0</v>
      </c>
      <c r="FG286" s="120">
        <f t="shared" si="833"/>
        <v>0</v>
      </c>
      <c r="FH286" s="120">
        <f t="shared" si="833"/>
        <v>0</v>
      </c>
    </row>
    <row r="287" spans="1:164" x14ac:dyDescent="0.85">
      <c r="D287" s="356"/>
      <c r="E287" s="357"/>
      <c r="F287" s="358"/>
      <c r="G287" s="180" t="s">
        <v>213</v>
      </c>
      <c r="H287" s="113">
        <f>SUM(I287:FH287)</f>
        <v>5000</v>
      </c>
      <c r="I287" s="120">
        <f>SUM(I282/2)</f>
        <v>0</v>
      </c>
      <c r="J287" s="120">
        <f t="shared" ref="J287:BU287" si="834">SUM(J282/2)</f>
        <v>0</v>
      </c>
      <c r="K287" s="120">
        <f t="shared" si="834"/>
        <v>0</v>
      </c>
      <c r="L287" s="120">
        <f t="shared" si="834"/>
        <v>0</v>
      </c>
      <c r="M287" s="120">
        <f t="shared" si="834"/>
        <v>0</v>
      </c>
      <c r="N287" s="120">
        <f t="shared" si="834"/>
        <v>0</v>
      </c>
      <c r="O287" s="120">
        <f t="shared" si="834"/>
        <v>0</v>
      </c>
      <c r="P287" s="120">
        <f t="shared" si="834"/>
        <v>0</v>
      </c>
      <c r="Q287" s="120">
        <f t="shared" si="834"/>
        <v>0</v>
      </c>
      <c r="R287" s="120">
        <f t="shared" si="834"/>
        <v>0</v>
      </c>
      <c r="S287" s="120">
        <f t="shared" si="834"/>
        <v>0</v>
      </c>
      <c r="T287" s="120">
        <f t="shared" si="834"/>
        <v>0</v>
      </c>
      <c r="U287" s="120">
        <f t="shared" si="834"/>
        <v>0</v>
      </c>
      <c r="V287" s="120">
        <f t="shared" si="834"/>
        <v>0</v>
      </c>
      <c r="W287" s="120">
        <f t="shared" si="834"/>
        <v>0</v>
      </c>
      <c r="X287" s="120">
        <f t="shared" si="834"/>
        <v>0</v>
      </c>
      <c r="Y287" s="120">
        <f t="shared" si="834"/>
        <v>0</v>
      </c>
      <c r="Z287" s="120">
        <f t="shared" si="834"/>
        <v>0</v>
      </c>
      <c r="AA287" s="120">
        <f t="shared" si="834"/>
        <v>0</v>
      </c>
      <c r="AB287" s="120">
        <f t="shared" si="834"/>
        <v>0</v>
      </c>
      <c r="AC287" s="120">
        <f t="shared" si="834"/>
        <v>0</v>
      </c>
      <c r="AD287" s="120">
        <f t="shared" si="834"/>
        <v>0</v>
      </c>
      <c r="AE287" s="120">
        <f t="shared" si="834"/>
        <v>0</v>
      </c>
      <c r="AF287" s="120">
        <f t="shared" si="834"/>
        <v>0</v>
      </c>
      <c r="AG287" s="120">
        <f t="shared" si="834"/>
        <v>0</v>
      </c>
      <c r="AH287" s="120">
        <f t="shared" si="834"/>
        <v>0</v>
      </c>
      <c r="AI287" s="120">
        <f t="shared" si="834"/>
        <v>0</v>
      </c>
      <c r="AJ287" s="120">
        <f t="shared" si="834"/>
        <v>0</v>
      </c>
      <c r="AK287" s="120">
        <f t="shared" si="834"/>
        <v>0</v>
      </c>
      <c r="AL287" s="120">
        <f t="shared" si="834"/>
        <v>0</v>
      </c>
      <c r="AM287" s="120">
        <f t="shared" si="834"/>
        <v>0</v>
      </c>
      <c r="AN287" s="120">
        <f t="shared" si="834"/>
        <v>0</v>
      </c>
      <c r="AO287" s="120">
        <f t="shared" si="834"/>
        <v>0</v>
      </c>
      <c r="AP287" s="120">
        <f t="shared" si="834"/>
        <v>0</v>
      </c>
      <c r="AQ287" s="120">
        <f t="shared" si="834"/>
        <v>0</v>
      </c>
      <c r="AR287" s="120">
        <f t="shared" si="834"/>
        <v>0</v>
      </c>
      <c r="AS287" s="120">
        <f t="shared" si="834"/>
        <v>0</v>
      </c>
      <c r="AT287" s="120">
        <f t="shared" si="834"/>
        <v>0</v>
      </c>
      <c r="AU287" s="120">
        <f t="shared" si="834"/>
        <v>0</v>
      </c>
      <c r="AV287" s="120">
        <f t="shared" si="834"/>
        <v>0</v>
      </c>
      <c r="AW287" s="120">
        <f t="shared" si="834"/>
        <v>0</v>
      </c>
      <c r="AX287" s="120">
        <f t="shared" si="834"/>
        <v>0</v>
      </c>
      <c r="AY287" s="120">
        <f t="shared" si="834"/>
        <v>0</v>
      </c>
      <c r="AZ287" s="120">
        <f t="shared" si="834"/>
        <v>500</v>
      </c>
      <c r="BA287" s="120">
        <f t="shared" si="834"/>
        <v>500</v>
      </c>
      <c r="BB287" s="120">
        <f t="shared" si="834"/>
        <v>0</v>
      </c>
      <c r="BC287" s="120">
        <f t="shared" si="834"/>
        <v>0</v>
      </c>
      <c r="BD287" s="120">
        <f t="shared" si="834"/>
        <v>500</v>
      </c>
      <c r="BE287" s="120">
        <f t="shared" si="834"/>
        <v>0</v>
      </c>
      <c r="BF287" s="120">
        <f t="shared" si="834"/>
        <v>0</v>
      </c>
      <c r="BG287" s="120">
        <f t="shared" si="834"/>
        <v>0</v>
      </c>
      <c r="BH287" s="120">
        <f t="shared" si="834"/>
        <v>0</v>
      </c>
      <c r="BI287" s="120">
        <f t="shared" si="834"/>
        <v>0</v>
      </c>
      <c r="BJ287" s="120">
        <f t="shared" si="834"/>
        <v>0</v>
      </c>
      <c r="BK287" s="120">
        <f t="shared" si="834"/>
        <v>500</v>
      </c>
      <c r="BL287" s="120">
        <f t="shared" si="834"/>
        <v>0</v>
      </c>
      <c r="BM287" s="120">
        <f t="shared" si="834"/>
        <v>0</v>
      </c>
      <c r="BN287" s="120">
        <f t="shared" si="834"/>
        <v>0</v>
      </c>
      <c r="BO287" s="120">
        <f t="shared" si="834"/>
        <v>0</v>
      </c>
      <c r="BP287" s="120">
        <f t="shared" si="834"/>
        <v>0</v>
      </c>
      <c r="BQ287" s="120">
        <f t="shared" si="834"/>
        <v>0</v>
      </c>
      <c r="BR287" s="120">
        <f t="shared" si="834"/>
        <v>0</v>
      </c>
      <c r="BS287" s="120">
        <f t="shared" si="834"/>
        <v>0</v>
      </c>
      <c r="BT287" s="120">
        <f t="shared" si="834"/>
        <v>500</v>
      </c>
      <c r="BU287" s="120">
        <f t="shared" si="834"/>
        <v>500</v>
      </c>
      <c r="BV287" s="120">
        <f t="shared" ref="BV287:EH287" si="835">SUM(BV282/2)</f>
        <v>500</v>
      </c>
      <c r="BW287" s="120">
        <f t="shared" si="835"/>
        <v>500</v>
      </c>
      <c r="BX287" s="120">
        <f t="shared" si="835"/>
        <v>0</v>
      </c>
      <c r="BY287" s="120">
        <f t="shared" si="835"/>
        <v>0</v>
      </c>
      <c r="BZ287" s="120">
        <f t="shared" si="835"/>
        <v>0</v>
      </c>
      <c r="CA287" s="120">
        <f t="shared" si="835"/>
        <v>0</v>
      </c>
      <c r="CB287" s="120">
        <f t="shared" si="835"/>
        <v>500</v>
      </c>
      <c r="CC287" s="120">
        <f t="shared" si="835"/>
        <v>0</v>
      </c>
      <c r="CD287" s="120">
        <f t="shared" si="835"/>
        <v>0</v>
      </c>
      <c r="CE287" s="120">
        <f t="shared" si="835"/>
        <v>500</v>
      </c>
      <c r="CF287" s="120">
        <f t="shared" si="835"/>
        <v>0</v>
      </c>
      <c r="CG287" s="120">
        <f t="shared" si="835"/>
        <v>0</v>
      </c>
      <c r="CH287" s="120">
        <f t="shared" si="835"/>
        <v>0</v>
      </c>
      <c r="CI287" s="120">
        <f t="shared" si="835"/>
        <v>0</v>
      </c>
      <c r="CJ287" s="120">
        <f t="shared" si="835"/>
        <v>0</v>
      </c>
      <c r="CK287" s="120">
        <f t="shared" si="835"/>
        <v>0</v>
      </c>
      <c r="CL287" s="120">
        <f t="shared" si="835"/>
        <v>0</v>
      </c>
      <c r="CM287" s="120">
        <f t="shared" si="835"/>
        <v>0</v>
      </c>
      <c r="CN287" s="120">
        <f t="shared" si="835"/>
        <v>0</v>
      </c>
      <c r="CO287" s="120">
        <f t="shared" si="835"/>
        <v>0</v>
      </c>
      <c r="CP287" s="120">
        <f t="shared" si="835"/>
        <v>0</v>
      </c>
      <c r="CQ287" s="74">
        <v>0</v>
      </c>
      <c r="CR287" s="120">
        <f t="shared" si="835"/>
        <v>0</v>
      </c>
      <c r="CS287" s="120"/>
      <c r="CT287" s="120">
        <f t="shared" si="835"/>
        <v>0</v>
      </c>
      <c r="CU287" s="120">
        <f t="shared" si="835"/>
        <v>0</v>
      </c>
      <c r="CV287" s="120">
        <f t="shared" si="835"/>
        <v>0</v>
      </c>
      <c r="CW287" s="120">
        <f t="shared" si="835"/>
        <v>0</v>
      </c>
      <c r="CX287" s="120">
        <f t="shared" si="835"/>
        <v>0</v>
      </c>
      <c r="CY287" s="120">
        <f t="shared" si="835"/>
        <v>0</v>
      </c>
      <c r="CZ287" s="120">
        <f t="shared" si="835"/>
        <v>0</v>
      </c>
      <c r="DA287" s="120">
        <f t="shared" si="835"/>
        <v>0</v>
      </c>
      <c r="DB287" s="120">
        <f t="shared" si="835"/>
        <v>0</v>
      </c>
      <c r="DC287" s="120">
        <f t="shared" si="835"/>
        <v>0</v>
      </c>
      <c r="DD287" s="120">
        <f t="shared" si="835"/>
        <v>0</v>
      </c>
      <c r="DE287" s="120">
        <f t="shared" si="835"/>
        <v>0</v>
      </c>
      <c r="DF287" s="120">
        <f t="shared" si="835"/>
        <v>0</v>
      </c>
      <c r="DG287" s="120">
        <f t="shared" si="835"/>
        <v>0</v>
      </c>
      <c r="DH287" s="120">
        <f t="shared" si="835"/>
        <v>0</v>
      </c>
      <c r="DI287" s="120">
        <f t="shared" si="835"/>
        <v>0</v>
      </c>
      <c r="DJ287" s="120">
        <f t="shared" si="835"/>
        <v>0</v>
      </c>
      <c r="DK287" s="120">
        <f t="shared" si="835"/>
        <v>0</v>
      </c>
      <c r="DL287" s="120">
        <f t="shared" si="835"/>
        <v>0</v>
      </c>
      <c r="DM287" s="120">
        <f t="shared" si="835"/>
        <v>0</v>
      </c>
      <c r="DN287" s="120">
        <f t="shared" si="835"/>
        <v>0</v>
      </c>
      <c r="DO287" s="120">
        <f t="shared" si="835"/>
        <v>0</v>
      </c>
      <c r="DP287" s="120">
        <f t="shared" si="835"/>
        <v>0</v>
      </c>
      <c r="DQ287" s="120">
        <f t="shared" si="835"/>
        <v>0</v>
      </c>
      <c r="DR287" s="120">
        <f t="shared" si="835"/>
        <v>0</v>
      </c>
      <c r="DS287" s="120">
        <f t="shared" si="835"/>
        <v>0</v>
      </c>
      <c r="DT287" s="120">
        <f t="shared" si="835"/>
        <v>0</v>
      </c>
      <c r="DU287" s="120">
        <f t="shared" si="835"/>
        <v>0</v>
      </c>
      <c r="DV287" s="120">
        <f t="shared" si="835"/>
        <v>0</v>
      </c>
      <c r="DW287" s="120">
        <f t="shared" si="835"/>
        <v>0</v>
      </c>
      <c r="DX287" s="120">
        <f t="shared" si="835"/>
        <v>0</v>
      </c>
      <c r="DY287" s="120">
        <f t="shared" si="835"/>
        <v>0</v>
      </c>
      <c r="DZ287" s="120">
        <f t="shared" si="835"/>
        <v>0</v>
      </c>
      <c r="EA287" s="120">
        <f t="shared" si="835"/>
        <v>0</v>
      </c>
      <c r="EB287" s="120">
        <f t="shared" si="835"/>
        <v>0</v>
      </c>
      <c r="EC287" s="120">
        <f t="shared" si="835"/>
        <v>0</v>
      </c>
      <c r="ED287" s="120">
        <f t="shared" si="835"/>
        <v>0</v>
      </c>
      <c r="EE287" s="120">
        <f t="shared" si="835"/>
        <v>0</v>
      </c>
      <c r="EF287" s="120">
        <f t="shared" si="835"/>
        <v>0</v>
      </c>
      <c r="EG287" s="120">
        <f t="shared" si="835"/>
        <v>0</v>
      </c>
      <c r="EH287" s="120">
        <f t="shared" si="835"/>
        <v>0</v>
      </c>
      <c r="EI287" s="120">
        <f t="shared" ref="EI287:FH287" si="836">SUM(EI282/2)</f>
        <v>0</v>
      </c>
      <c r="EJ287" s="120">
        <f t="shared" si="836"/>
        <v>0</v>
      </c>
      <c r="EK287" s="120">
        <f t="shared" si="836"/>
        <v>0</v>
      </c>
      <c r="EL287" s="120">
        <f t="shared" si="836"/>
        <v>0</v>
      </c>
      <c r="EM287" s="120">
        <f t="shared" si="836"/>
        <v>0</v>
      </c>
      <c r="EN287" s="120">
        <f t="shared" si="836"/>
        <v>0</v>
      </c>
      <c r="EO287" s="120">
        <f t="shared" si="836"/>
        <v>0</v>
      </c>
      <c r="EP287" s="120">
        <f t="shared" si="836"/>
        <v>0</v>
      </c>
      <c r="EQ287" s="120">
        <f t="shared" si="836"/>
        <v>0</v>
      </c>
      <c r="ER287" s="120">
        <f t="shared" si="836"/>
        <v>0</v>
      </c>
      <c r="ES287" s="120">
        <f t="shared" si="836"/>
        <v>0</v>
      </c>
      <c r="ET287" s="120">
        <f t="shared" si="836"/>
        <v>0</v>
      </c>
      <c r="EU287" s="120">
        <f t="shared" si="836"/>
        <v>0</v>
      </c>
      <c r="EV287" s="120">
        <f t="shared" si="836"/>
        <v>0</v>
      </c>
      <c r="EW287" s="120">
        <f t="shared" si="836"/>
        <v>0</v>
      </c>
      <c r="EX287" s="120">
        <f t="shared" si="836"/>
        <v>0</v>
      </c>
      <c r="EY287" s="120">
        <f t="shared" si="836"/>
        <v>0</v>
      </c>
      <c r="EZ287" s="120">
        <f t="shared" si="836"/>
        <v>0</v>
      </c>
      <c r="FA287" s="120">
        <f t="shared" si="836"/>
        <v>0</v>
      </c>
      <c r="FB287" s="120">
        <f t="shared" si="836"/>
        <v>0</v>
      </c>
      <c r="FC287" s="120">
        <f t="shared" si="836"/>
        <v>0</v>
      </c>
      <c r="FD287" s="120">
        <f t="shared" si="836"/>
        <v>0</v>
      </c>
      <c r="FE287" s="120">
        <f t="shared" si="836"/>
        <v>0</v>
      </c>
      <c r="FF287" s="120">
        <f t="shared" si="836"/>
        <v>0</v>
      </c>
      <c r="FG287" s="120">
        <f t="shared" si="836"/>
        <v>0</v>
      </c>
      <c r="FH287" s="120">
        <f t="shared" si="836"/>
        <v>0</v>
      </c>
    </row>
    <row r="288" spans="1:164" x14ac:dyDescent="0.85">
      <c r="D288" s="356"/>
      <c r="E288" s="357"/>
      <c r="F288" s="358"/>
      <c r="G288" s="181" t="s">
        <v>214</v>
      </c>
      <c r="H288" s="113">
        <f>SUM(I288:FH288)</f>
        <v>85000</v>
      </c>
      <c r="I288" s="120"/>
      <c r="J288" s="120"/>
      <c r="K288" s="120"/>
      <c r="L288" s="120"/>
      <c r="M288" s="120"/>
      <c r="N288" s="120"/>
      <c r="O288" s="120"/>
      <c r="P288" s="120"/>
      <c r="Q288" s="120"/>
      <c r="R288" s="120"/>
      <c r="S288" s="120"/>
      <c r="T288" s="120"/>
      <c r="U288" s="120"/>
      <c r="V288" s="120"/>
      <c r="W288" s="120"/>
      <c r="X288" s="120"/>
      <c r="Y288" s="120"/>
      <c r="Z288" s="120"/>
      <c r="AA288" s="120"/>
      <c r="AB288" s="120"/>
      <c r="AC288" s="120"/>
      <c r="AD288" s="120"/>
      <c r="AE288" s="120"/>
      <c r="AF288" s="120"/>
      <c r="AG288" s="120"/>
      <c r="AH288" s="120"/>
      <c r="AI288" s="120"/>
      <c r="AJ288" s="120"/>
      <c r="AK288" s="120"/>
      <c r="AL288" s="120"/>
      <c r="AM288" s="120"/>
      <c r="AN288" s="120"/>
      <c r="AO288" s="120"/>
      <c r="AP288" s="120"/>
      <c r="AQ288" s="120"/>
      <c r="AR288" s="120"/>
      <c r="AS288" s="120"/>
      <c r="AT288" s="120"/>
      <c r="AU288" s="120"/>
      <c r="AV288" s="120"/>
      <c r="AW288" s="120"/>
      <c r="AX288" s="120"/>
      <c r="AY288" s="120"/>
      <c r="AZ288" s="120"/>
      <c r="BA288" s="120"/>
      <c r="BB288" s="120"/>
      <c r="BC288" s="120"/>
      <c r="BD288" s="120"/>
      <c r="BE288" s="120"/>
      <c r="BF288" s="120"/>
      <c r="BG288" s="120"/>
      <c r="BH288" s="120"/>
      <c r="BI288" s="120"/>
      <c r="BJ288" s="120"/>
      <c r="BK288" s="120"/>
      <c r="BL288" s="120"/>
      <c r="BM288" s="120"/>
      <c r="BN288" s="120"/>
      <c r="BO288" s="120"/>
      <c r="BP288" s="120"/>
      <c r="BQ288" s="120"/>
      <c r="BR288" s="120"/>
      <c r="BS288" s="120"/>
      <c r="BT288" s="120"/>
      <c r="BU288" s="120"/>
      <c r="BV288" s="120"/>
      <c r="BW288" s="120"/>
      <c r="BX288" s="120"/>
      <c r="BY288" s="120"/>
      <c r="BZ288" s="120"/>
      <c r="CA288" s="120"/>
      <c r="CB288" s="120"/>
      <c r="CC288" s="120"/>
      <c r="CD288" s="120"/>
      <c r="CE288" s="120"/>
      <c r="CF288" s="120"/>
      <c r="CG288" s="120"/>
      <c r="CH288" s="120"/>
      <c r="CI288" s="120"/>
      <c r="CJ288" s="120"/>
      <c r="CK288" s="120"/>
      <c r="CL288" s="120"/>
      <c r="CM288" s="120"/>
      <c r="CN288" s="120"/>
      <c r="CO288" s="120"/>
      <c r="CP288" s="120"/>
      <c r="CQ288" s="120">
        <f>SUM(CQ282/2)</f>
        <v>85000</v>
      </c>
      <c r="CR288" s="120"/>
      <c r="CS288" s="120"/>
      <c r="CT288" s="120"/>
      <c r="CU288" s="120"/>
      <c r="CV288" s="120"/>
      <c r="CW288" s="120"/>
      <c r="CX288" s="120"/>
      <c r="CY288" s="120"/>
      <c r="CZ288" s="120"/>
      <c r="DA288" s="120"/>
      <c r="DB288" s="120"/>
      <c r="DC288" s="120"/>
      <c r="DD288" s="120"/>
      <c r="DE288" s="120"/>
      <c r="DF288" s="120"/>
      <c r="DG288" s="120"/>
      <c r="DH288" s="120"/>
      <c r="DI288" s="120"/>
      <c r="DJ288" s="120"/>
      <c r="DK288" s="120"/>
      <c r="DL288" s="120"/>
      <c r="DM288" s="120"/>
      <c r="DN288" s="120"/>
      <c r="DO288" s="120"/>
      <c r="DP288" s="120"/>
      <c r="DQ288" s="120"/>
      <c r="DR288" s="120"/>
      <c r="DS288" s="120"/>
      <c r="DT288" s="120"/>
      <c r="DU288" s="120"/>
      <c r="DV288" s="120"/>
      <c r="DW288" s="120"/>
      <c r="DX288" s="120"/>
      <c r="DY288" s="120"/>
      <c r="DZ288" s="120"/>
      <c r="EA288" s="120"/>
      <c r="EB288" s="120"/>
      <c r="EC288" s="120"/>
      <c r="ED288" s="120"/>
      <c r="EE288" s="120"/>
      <c r="EF288" s="120"/>
      <c r="EG288" s="120"/>
      <c r="EH288" s="120"/>
      <c r="EI288" s="120"/>
      <c r="EJ288" s="120"/>
      <c r="EK288" s="120"/>
      <c r="EL288" s="120"/>
      <c r="EM288" s="120"/>
      <c r="EN288" s="120"/>
      <c r="EO288" s="120"/>
      <c r="EP288" s="120"/>
      <c r="EQ288" s="120"/>
      <c r="ER288" s="120"/>
      <c r="ES288" s="120"/>
      <c r="ET288" s="120"/>
      <c r="EU288" s="120"/>
      <c r="EV288" s="120"/>
      <c r="EW288" s="120"/>
      <c r="EX288" s="120"/>
      <c r="EY288" s="120"/>
      <c r="EZ288" s="120"/>
      <c r="FA288" s="120"/>
      <c r="FB288" s="120"/>
      <c r="FC288" s="120"/>
      <c r="FD288" s="120"/>
      <c r="FE288" s="120"/>
      <c r="FF288" s="120"/>
      <c r="FG288" s="120"/>
      <c r="FH288" s="120"/>
    </row>
    <row r="289" spans="1:164" x14ac:dyDescent="0.85">
      <c r="D289" s="359"/>
      <c r="E289" s="360"/>
      <c r="F289" s="361"/>
      <c r="G289" s="182" t="s">
        <v>3</v>
      </c>
      <c r="H289" s="182">
        <f>SUM(H286:H288)</f>
        <v>180000</v>
      </c>
      <c r="I289" s="182">
        <f>SUM(I286:I287)</f>
        <v>0</v>
      </c>
      <c r="J289" s="182">
        <f t="shared" ref="J289:BU289" si="837">SUM(J286:J287)</f>
        <v>0</v>
      </c>
      <c r="K289" s="182">
        <f t="shared" si="837"/>
        <v>0</v>
      </c>
      <c r="L289" s="182">
        <f t="shared" si="837"/>
        <v>0</v>
      </c>
      <c r="M289" s="182">
        <f t="shared" si="837"/>
        <v>0</v>
      </c>
      <c r="N289" s="182">
        <f t="shared" si="837"/>
        <v>0</v>
      </c>
      <c r="O289" s="182">
        <f t="shared" si="837"/>
        <v>0</v>
      </c>
      <c r="P289" s="182">
        <f t="shared" si="837"/>
        <v>0</v>
      </c>
      <c r="Q289" s="182">
        <f t="shared" si="837"/>
        <v>0</v>
      </c>
      <c r="R289" s="182">
        <f t="shared" si="837"/>
        <v>0</v>
      </c>
      <c r="S289" s="182">
        <f t="shared" si="837"/>
        <v>0</v>
      </c>
      <c r="T289" s="182">
        <f t="shared" si="837"/>
        <v>0</v>
      </c>
      <c r="U289" s="182">
        <f t="shared" si="837"/>
        <v>0</v>
      </c>
      <c r="V289" s="182">
        <f t="shared" si="837"/>
        <v>0</v>
      </c>
      <c r="W289" s="182">
        <f t="shared" si="837"/>
        <v>0</v>
      </c>
      <c r="X289" s="182">
        <f t="shared" si="837"/>
        <v>0</v>
      </c>
      <c r="Y289" s="182">
        <f t="shared" si="837"/>
        <v>0</v>
      </c>
      <c r="Z289" s="182">
        <f t="shared" si="837"/>
        <v>0</v>
      </c>
      <c r="AA289" s="182">
        <f t="shared" si="837"/>
        <v>0</v>
      </c>
      <c r="AB289" s="182">
        <f t="shared" si="837"/>
        <v>0</v>
      </c>
      <c r="AC289" s="182">
        <f t="shared" si="837"/>
        <v>0</v>
      </c>
      <c r="AD289" s="182">
        <f t="shared" si="837"/>
        <v>0</v>
      </c>
      <c r="AE289" s="182">
        <f t="shared" si="837"/>
        <v>0</v>
      </c>
      <c r="AF289" s="182">
        <f t="shared" si="837"/>
        <v>0</v>
      </c>
      <c r="AG289" s="182">
        <f t="shared" si="837"/>
        <v>0</v>
      </c>
      <c r="AH289" s="182">
        <f t="shared" si="837"/>
        <v>0</v>
      </c>
      <c r="AI289" s="182">
        <f t="shared" si="837"/>
        <v>0</v>
      </c>
      <c r="AJ289" s="182">
        <f t="shared" si="837"/>
        <v>0</v>
      </c>
      <c r="AK289" s="182">
        <f t="shared" si="837"/>
        <v>0</v>
      </c>
      <c r="AL289" s="182">
        <f t="shared" si="837"/>
        <v>0</v>
      </c>
      <c r="AM289" s="182">
        <f t="shared" si="837"/>
        <v>0</v>
      </c>
      <c r="AN289" s="182">
        <f t="shared" si="837"/>
        <v>0</v>
      </c>
      <c r="AO289" s="182">
        <f t="shared" si="837"/>
        <v>0</v>
      </c>
      <c r="AP289" s="182">
        <f t="shared" si="837"/>
        <v>0</v>
      </c>
      <c r="AQ289" s="182">
        <f t="shared" si="837"/>
        <v>0</v>
      </c>
      <c r="AR289" s="182">
        <f t="shared" si="837"/>
        <v>0</v>
      </c>
      <c r="AS289" s="182">
        <f t="shared" si="837"/>
        <v>0</v>
      </c>
      <c r="AT289" s="182">
        <f t="shared" si="837"/>
        <v>0</v>
      </c>
      <c r="AU289" s="182">
        <f t="shared" si="837"/>
        <v>0</v>
      </c>
      <c r="AV289" s="182">
        <f t="shared" si="837"/>
        <v>0</v>
      </c>
      <c r="AW289" s="182">
        <f t="shared" si="837"/>
        <v>0</v>
      </c>
      <c r="AX289" s="182">
        <f t="shared" si="837"/>
        <v>0</v>
      </c>
      <c r="AY289" s="182">
        <f t="shared" si="837"/>
        <v>0</v>
      </c>
      <c r="AZ289" s="182">
        <f t="shared" si="837"/>
        <v>1000</v>
      </c>
      <c r="BA289" s="182">
        <f t="shared" si="837"/>
        <v>1000</v>
      </c>
      <c r="BB289" s="182">
        <f t="shared" si="837"/>
        <v>0</v>
      </c>
      <c r="BC289" s="182">
        <f t="shared" si="837"/>
        <v>0</v>
      </c>
      <c r="BD289" s="182">
        <f t="shared" si="837"/>
        <v>1000</v>
      </c>
      <c r="BE289" s="182">
        <f t="shared" si="837"/>
        <v>0</v>
      </c>
      <c r="BF289" s="182">
        <f t="shared" si="837"/>
        <v>0</v>
      </c>
      <c r="BG289" s="182">
        <f t="shared" si="837"/>
        <v>0</v>
      </c>
      <c r="BH289" s="182">
        <f t="shared" si="837"/>
        <v>0</v>
      </c>
      <c r="BI289" s="182">
        <f t="shared" si="837"/>
        <v>0</v>
      </c>
      <c r="BJ289" s="182">
        <f t="shared" si="837"/>
        <v>0</v>
      </c>
      <c r="BK289" s="182">
        <f t="shared" si="837"/>
        <v>1000</v>
      </c>
      <c r="BL289" s="182">
        <f t="shared" si="837"/>
        <v>0</v>
      </c>
      <c r="BM289" s="182">
        <f t="shared" si="837"/>
        <v>0</v>
      </c>
      <c r="BN289" s="182">
        <f t="shared" si="837"/>
        <v>0</v>
      </c>
      <c r="BO289" s="182">
        <f t="shared" si="837"/>
        <v>0</v>
      </c>
      <c r="BP289" s="182">
        <f t="shared" si="837"/>
        <v>0</v>
      </c>
      <c r="BQ289" s="182">
        <f t="shared" si="837"/>
        <v>0</v>
      </c>
      <c r="BR289" s="182">
        <f t="shared" si="837"/>
        <v>0</v>
      </c>
      <c r="BS289" s="182">
        <f t="shared" si="837"/>
        <v>0</v>
      </c>
      <c r="BT289" s="182">
        <f t="shared" si="837"/>
        <v>1000</v>
      </c>
      <c r="BU289" s="182">
        <f t="shared" si="837"/>
        <v>1000</v>
      </c>
      <c r="BV289" s="182">
        <f t="shared" ref="BV289:EH289" si="838">SUM(BV286:BV287)</f>
        <v>1000</v>
      </c>
      <c r="BW289" s="182">
        <f t="shared" si="838"/>
        <v>1000</v>
      </c>
      <c r="BX289" s="182">
        <f t="shared" si="838"/>
        <v>0</v>
      </c>
      <c r="BY289" s="182">
        <f t="shared" si="838"/>
        <v>0</v>
      </c>
      <c r="BZ289" s="182">
        <f t="shared" si="838"/>
        <v>0</v>
      </c>
      <c r="CA289" s="182">
        <f t="shared" si="838"/>
        <v>0</v>
      </c>
      <c r="CB289" s="182">
        <f t="shared" si="838"/>
        <v>1000</v>
      </c>
      <c r="CC289" s="182">
        <f t="shared" si="838"/>
        <v>0</v>
      </c>
      <c r="CD289" s="182">
        <f t="shared" si="838"/>
        <v>0</v>
      </c>
      <c r="CE289" s="182">
        <f t="shared" si="838"/>
        <v>1000</v>
      </c>
      <c r="CF289" s="182">
        <f t="shared" si="838"/>
        <v>0</v>
      </c>
      <c r="CG289" s="182">
        <f t="shared" si="838"/>
        <v>0</v>
      </c>
      <c r="CH289" s="182">
        <f t="shared" si="838"/>
        <v>0</v>
      </c>
      <c r="CI289" s="182">
        <f t="shared" si="838"/>
        <v>0</v>
      </c>
      <c r="CJ289" s="182">
        <f t="shared" si="838"/>
        <v>0</v>
      </c>
      <c r="CK289" s="182">
        <f t="shared" si="838"/>
        <v>0</v>
      </c>
      <c r="CL289" s="182">
        <f t="shared" si="838"/>
        <v>0</v>
      </c>
      <c r="CM289" s="182">
        <f t="shared" si="838"/>
        <v>0</v>
      </c>
      <c r="CN289" s="182">
        <f t="shared" si="838"/>
        <v>0</v>
      </c>
      <c r="CO289" s="182">
        <f t="shared" si="838"/>
        <v>0</v>
      </c>
      <c r="CP289" s="182">
        <f t="shared" si="838"/>
        <v>0</v>
      </c>
      <c r="CQ289" s="182">
        <f>SUM(CQ286:CQ288)</f>
        <v>170000</v>
      </c>
      <c r="CR289" s="182">
        <f t="shared" si="838"/>
        <v>0</v>
      </c>
      <c r="CS289" s="182"/>
      <c r="CT289" s="182">
        <f t="shared" si="838"/>
        <v>0</v>
      </c>
      <c r="CU289" s="182">
        <f t="shared" si="838"/>
        <v>0</v>
      </c>
      <c r="CV289" s="182">
        <f t="shared" si="838"/>
        <v>0</v>
      </c>
      <c r="CW289" s="182">
        <f t="shared" si="838"/>
        <v>0</v>
      </c>
      <c r="CX289" s="182">
        <f t="shared" si="838"/>
        <v>0</v>
      </c>
      <c r="CY289" s="182">
        <f t="shared" si="838"/>
        <v>0</v>
      </c>
      <c r="CZ289" s="182">
        <f t="shared" si="838"/>
        <v>0</v>
      </c>
      <c r="DA289" s="182">
        <f t="shared" si="838"/>
        <v>0</v>
      </c>
      <c r="DB289" s="182">
        <f t="shared" si="838"/>
        <v>0</v>
      </c>
      <c r="DC289" s="182">
        <f t="shared" si="838"/>
        <v>0</v>
      </c>
      <c r="DD289" s="182">
        <f t="shared" si="838"/>
        <v>0</v>
      </c>
      <c r="DE289" s="182">
        <f t="shared" si="838"/>
        <v>0</v>
      </c>
      <c r="DF289" s="182">
        <f t="shared" si="838"/>
        <v>0</v>
      </c>
      <c r="DG289" s="182">
        <f t="shared" si="838"/>
        <v>0</v>
      </c>
      <c r="DH289" s="182">
        <f t="shared" si="838"/>
        <v>0</v>
      </c>
      <c r="DI289" s="182">
        <f t="shared" si="838"/>
        <v>0</v>
      </c>
      <c r="DJ289" s="182">
        <f t="shared" si="838"/>
        <v>0</v>
      </c>
      <c r="DK289" s="182">
        <f t="shared" si="838"/>
        <v>0</v>
      </c>
      <c r="DL289" s="182">
        <f t="shared" si="838"/>
        <v>0</v>
      </c>
      <c r="DM289" s="182">
        <f t="shared" si="838"/>
        <v>0</v>
      </c>
      <c r="DN289" s="182">
        <f t="shared" si="838"/>
        <v>0</v>
      </c>
      <c r="DO289" s="182">
        <f t="shared" si="838"/>
        <v>0</v>
      </c>
      <c r="DP289" s="182">
        <f t="shared" si="838"/>
        <v>0</v>
      </c>
      <c r="DQ289" s="182">
        <f t="shared" si="838"/>
        <v>0</v>
      </c>
      <c r="DR289" s="182">
        <f t="shared" si="838"/>
        <v>0</v>
      </c>
      <c r="DS289" s="182">
        <f t="shared" si="838"/>
        <v>0</v>
      </c>
      <c r="DT289" s="182">
        <f t="shared" si="838"/>
        <v>0</v>
      </c>
      <c r="DU289" s="182">
        <f t="shared" si="838"/>
        <v>0</v>
      </c>
      <c r="DV289" s="182">
        <f t="shared" si="838"/>
        <v>0</v>
      </c>
      <c r="DW289" s="182">
        <f t="shared" si="838"/>
        <v>0</v>
      </c>
      <c r="DX289" s="182">
        <f t="shared" si="838"/>
        <v>0</v>
      </c>
      <c r="DY289" s="182">
        <f t="shared" si="838"/>
        <v>0</v>
      </c>
      <c r="DZ289" s="182">
        <f t="shared" si="838"/>
        <v>0</v>
      </c>
      <c r="EA289" s="182">
        <f t="shared" si="838"/>
        <v>0</v>
      </c>
      <c r="EB289" s="182">
        <f t="shared" si="838"/>
        <v>0</v>
      </c>
      <c r="EC289" s="182">
        <f t="shared" si="838"/>
        <v>0</v>
      </c>
      <c r="ED289" s="182">
        <f t="shared" si="838"/>
        <v>0</v>
      </c>
      <c r="EE289" s="182">
        <f t="shared" si="838"/>
        <v>0</v>
      </c>
      <c r="EF289" s="182">
        <f t="shared" si="838"/>
        <v>0</v>
      </c>
      <c r="EG289" s="182">
        <f t="shared" si="838"/>
        <v>0</v>
      </c>
      <c r="EH289" s="182">
        <f t="shared" si="838"/>
        <v>0</v>
      </c>
      <c r="EI289" s="182">
        <f t="shared" ref="EI289:FH289" si="839">SUM(EI286:EI287)</f>
        <v>0</v>
      </c>
      <c r="EJ289" s="182">
        <f t="shared" si="839"/>
        <v>0</v>
      </c>
      <c r="EK289" s="182">
        <f t="shared" si="839"/>
        <v>0</v>
      </c>
      <c r="EL289" s="182">
        <f t="shared" si="839"/>
        <v>0</v>
      </c>
      <c r="EM289" s="182">
        <f t="shared" si="839"/>
        <v>0</v>
      </c>
      <c r="EN289" s="182">
        <f t="shared" si="839"/>
        <v>0</v>
      </c>
      <c r="EO289" s="182">
        <f t="shared" si="839"/>
        <v>0</v>
      </c>
      <c r="EP289" s="182">
        <f t="shared" si="839"/>
        <v>0</v>
      </c>
      <c r="EQ289" s="182">
        <f t="shared" si="839"/>
        <v>0</v>
      </c>
      <c r="ER289" s="182">
        <f t="shared" si="839"/>
        <v>0</v>
      </c>
      <c r="ES289" s="182">
        <f t="shared" si="839"/>
        <v>0</v>
      </c>
      <c r="ET289" s="182">
        <f t="shared" si="839"/>
        <v>0</v>
      </c>
      <c r="EU289" s="182">
        <f t="shared" si="839"/>
        <v>0</v>
      </c>
      <c r="EV289" s="182">
        <f t="shared" si="839"/>
        <v>0</v>
      </c>
      <c r="EW289" s="182">
        <f t="shared" si="839"/>
        <v>0</v>
      </c>
      <c r="EX289" s="182">
        <f t="shared" si="839"/>
        <v>0</v>
      </c>
      <c r="EY289" s="182">
        <f t="shared" si="839"/>
        <v>0</v>
      </c>
      <c r="EZ289" s="182">
        <f t="shared" si="839"/>
        <v>0</v>
      </c>
      <c r="FA289" s="182">
        <f t="shared" si="839"/>
        <v>0</v>
      </c>
      <c r="FB289" s="182">
        <f t="shared" si="839"/>
        <v>0</v>
      </c>
      <c r="FC289" s="182">
        <f t="shared" si="839"/>
        <v>0</v>
      </c>
      <c r="FD289" s="182">
        <f t="shared" si="839"/>
        <v>0</v>
      </c>
      <c r="FE289" s="182">
        <f t="shared" si="839"/>
        <v>0</v>
      </c>
      <c r="FF289" s="182">
        <f t="shared" si="839"/>
        <v>0</v>
      </c>
      <c r="FG289" s="182">
        <f t="shared" si="839"/>
        <v>0</v>
      </c>
      <c r="FH289" s="182">
        <f t="shared" si="839"/>
        <v>0</v>
      </c>
    </row>
    <row r="291" spans="1:164" s="128" customFormat="1" ht="59.25" x14ac:dyDescent="1.3">
      <c r="A291" s="64" t="s">
        <v>329</v>
      </c>
      <c r="B291" s="64"/>
      <c r="C291" s="146"/>
      <c r="D291" s="124"/>
      <c r="E291" s="124"/>
      <c r="F291" s="124"/>
      <c r="G291" s="124"/>
      <c r="H291" s="125"/>
      <c r="I291" s="126"/>
      <c r="J291" s="127"/>
      <c r="K291" s="127"/>
      <c r="L291" s="127"/>
      <c r="M291" s="127"/>
      <c r="N291" s="127"/>
      <c r="O291" s="127"/>
      <c r="P291" s="127"/>
      <c r="Q291" s="127"/>
      <c r="R291" s="127"/>
      <c r="S291" s="127"/>
      <c r="T291" s="127"/>
      <c r="U291" s="127"/>
      <c r="V291" s="127"/>
      <c r="W291" s="127"/>
      <c r="X291" s="127"/>
      <c r="Y291" s="127"/>
      <c r="Z291" s="127"/>
      <c r="AA291" s="127"/>
      <c r="AB291" s="127"/>
      <c r="AC291" s="127"/>
      <c r="AD291" s="127"/>
      <c r="AE291" s="127"/>
      <c r="AF291" s="127"/>
      <c r="AG291" s="127"/>
      <c r="AH291" s="127"/>
      <c r="AI291" s="127"/>
      <c r="AJ291" s="127"/>
      <c r="AK291" s="127"/>
      <c r="AL291" s="127"/>
      <c r="AM291" s="127"/>
      <c r="AN291" s="127"/>
      <c r="AO291" s="127"/>
      <c r="AP291" s="127"/>
      <c r="AQ291" s="127"/>
      <c r="AR291" s="127"/>
      <c r="AS291" s="127"/>
      <c r="AT291" s="127"/>
      <c r="AU291" s="127"/>
      <c r="AV291" s="127"/>
      <c r="AW291" s="127"/>
      <c r="AX291" s="127"/>
      <c r="AY291" s="127"/>
      <c r="AZ291" s="127"/>
      <c r="BA291" s="127"/>
      <c r="BB291" s="127"/>
      <c r="BC291" s="127"/>
      <c r="BD291" s="127"/>
      <c r="BE291" s="127"/>
      <c r="BF291" s="127"/>
      <c r="BG291" s="127"/>
      <c r="BH291" s="127"/>
      <c r="BI291" s="127"/>
      <c r="BJ291" s="127"/>
      <c r="BK291" s="127"/>
      <c r="BL291" s="127"/>
      <c r="BM291" s="127"/>
      <c r="BN291" s="127"/>
      <c r="BO291" s="127"/>
      <c r="BP291" s="127"/>
      <c r="BQ291" s="127"/>
      <c r="BR291" s="127"/>
      <c r="BS291" s="127"/>
      <c r="BT291" s="127"/>
      <c r="BU291" s="127"/>
      <c r="BV291" s="127"/>
      <c r="BW291" s="127"/>
      <c r="BX291" s="127"/>
      <c r="BY291" s="127"/>
      <c r="BZ291" s="127"/>
      <c r="CA291" s="127"/>
      <c r="CB291" s="127"/>
      <c r="CC291" s="127"/>
      <c r="CD291" s="127"/>
      <c r="CE291" s="127"/>
      <c r="CF291" s="127"/>
      <c r="CG291" s="127"/>
      <c r="CH291" s="127"/>
      <c r="CI291" s="127"/>
      <c r="CJ291" s="127"/>
      <c r="CK291" s="127"/>
      <c r="CL291" s="127"/>
      <c r="CM291" s="127"/>
      <c r="CN291" s="127"/>
      <c r="CO291" s="127"/>
      <c r="CP291" s="127"/>
      <c r="CQ291" s="127"/>
      <c r="CR291" s="127"/>
      <c r="CS291" s="127"/>
      <c r="CT291" s="127"/>
      <c r="CU291" s="127"/>
      <c r="CV291" s="127"/>
      <c r="CW291" s="127"/>
      <c r="CX291" s="127"/>
      <c r="CY291" s="127"/>
      <c r="CZ291" s="127"/>
      <c r="DA291" s="127"/>
      <c r="DB291" s="127"/>
      <c r="DC291" s="127"/>
      <c r="DD291" s="127"/>
      <c r="DE291" s="127"/>
      <c r="DF291" s="127"/>
      <c r="DG291" s="127"/>
    </row>
    <row r="292" spans="1:164" s="6" customFormat="1" x14ac:dyDescent="0.85">
      <c r="A292" s="290" t="s">
        <v>0</v>
      </c>
      <c r="B292" s="290" t="s">
        <v>174</v>
      </c>
      <c r="C292" s="290" t="s">
        <v>1</v>
      </c>
      <c r="D292" s="297" t="s">
        <v>2</v>
      </c>
      <c r="E292" s="298"/>
      <c r="F292" s="298"/>
      <c r="G292" s="299"/>
      <c r="H292" s="295" t="s">
        <v>3</v>
      </c>
      <c r="I292" s="297" t="s">
        <v>4</v>
      </c>
      <c r="J292" s="298"/>
      <c r="K292" s="298"/>
      <c r="L292" s="298"/>
      <c r="M292" s="298"/>
      <c r="N292" s="298"/>
      <c r="O292" s="298"/>
      <c r="P292" s="298"/>
      <c r="Q292" s="298"/>
      <c r="R292" s="299"/>
      <c r="S292" s="300" t="s">
        <v>5</v>
      </c>
      <c r="T292" s="301"/>
      <c r="U292" s="301"/>
      <c r="V292" s="301"/>
      <c r="W292" s="301"/>
      <c r="X292" s="301"/>
      <c r="Y292" s="301"/>
      <c r="Z292" s="301"/>
      <c r="AA292" s="301"/>
      <c r="AB292" s="302"/>
      <c r="AC292" s="303" t="s">
        <v>6</v>
      </c>
      <c r="AD292" s="304"/>
      <c r="AE292" s="304"/>
      <c r="AF292" s="304"/>
      <c r="AG292" s="304"/>
      <c r="AH292" s="304"/>
      <c r="AI292" s="304"/>
      <c r="AJ292" s="304"/>
      <c r="AK292" s="305"/>
      <c r="AL292" s="300" t="s">
        <v>7</v>
      </c>
      <c r="AM292" s="301"/>
      <c r="AN292" s="301"/>
      <c r="AO292" s="301"/>
      <c r="AP292" s="301"/>
      <c r="AQ292" s="301"/>
      <c r="AR292" s="301"/>
      <c r="AS292" s="301"/>
      <c r="AT292" s="301"/>
      <c r="AU292" s="301"/>
      <c r="AV292" s="301"/>
      <c r="AW292" s="301"/>
      <c r="AX292" s="302"/>
      <c r="AY292" s="300" t="s">
        <v>8</v>
      </c>
      <c r="AZ292" s="301"/>
      <c r="BA292" s="301"/>
      <c r="BB292" s="301"/>
      <c r="BC292" s="301"/>
      <c r="BD292" s="301"/>
      <c r="BE292" s="301"/>
      <c r="BF292" s="301"/>
      <c r="BG292" s="302"/>
      <c r="BH292" s="300" t="s">
        <v>9</v>
      </c>
      <c r="BI292" s="301"/>
      <c r="BJ292" s="301"/>
      <c r="BK292" s="301"/>
      <c r="BL292" s="301"/>
      <c r="BM292" s="301"/>
      <c r="BN292" s="301"/>
      <c r="BO292" s="301"/>
      <c r="BP292" s="301"/>
      <c r="BQ292" s="302"/>
      <c r="BR292" s="303" t="s">
        <v>10</v>
      </c>
      <c r="BS292" s="304"/>
      <c r="BT292" s="304"/>
      <c r="BU292" s="304"/>
      <c r="BV292" s="304"/>
      <c r="BW292" s="304"/>
      <c r="BX292" s="304"/>
      <c r="BY292" s="304"/>
      <c r="BZ292" s="305"/>
      <c r="CA292" s="300" t="s">
        <v>11</v>
      </c>
      <c r="CB292" s="301"/>
      <c r="CC292" s="301"/>
      <c r="CD292" s="301"/>
      <c r="CE292" s="301"/>
      <c r="CF292" s="301"/>
      <c r="CG292" s="301"/>
      <c r="CH292" s="301"/>
      <c r="CI292" s="301"/>
      <c r="CJ292" s="302"/>
      <c r="CK292" s="300" t="s">
        <v>12</v>
      </c>
      <c r="CL292" s="301"/>
      <c r="CM292" s="301"/>
      <c r="CN292" s="301"/>
      <c r="CO292" s="301"/>
      <c r="CP292" s="302"/>
      <c r="CQ292" s="306" t="s">
        <v>13</v>
      </c>
      <c r="CR292" s="306" t="s">
        <v>14</v>
      </c>
      <c r="CS292" s="306" t="s">
        <v>330</v>
      </c>
      <c r="CT292" s="312" t="s">
        <v>15</v>
      </c>
      <c r="CU292" s="313"/>
      <c r="CV292" s="313"/>
      <c r="CW292" s="313"/>
      <c r="CX292" s="313"/>
      <c r="CY292" s="313"/>
      <c r="CZ292" s="313"/>
      <c r="DA292" s="314"/>
      <c r="DB292" s="3" t="s">
        <v>16</v>
      </c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5"/>
    </row>
    <row r="293" spans="1:164" s="14" customFormat="1" ht="117" x14ac:dyDescent="0.55000000000000004">
      <c r="A293" s="291"/>
      <c r="B293" s="291"/>
      <c r="C293" s="291"/>
      <c r="D293" s="7" t="s">
        <v>17</v>
      </c>
      <c r="E293" s="7" t="s">
        <v>18</v>
      </c>
      <c r="F293" s="7" t="s">
        <v>19</v>
      </c>
      <c r="G293" s="7" t="s">
        <v>20</v>
      </c>
      <c r="H293" s="296"/>
      <c r="I293" s="8" t="s">
        <v>21</v>
      </c>
      <c r="J293" s="9" t="s">
        <v>22</v>
      </c>
      <c r="K293" s="9" t="s">
        <v>25</v>
      </c>
      <c r="L293" s="9" t="s">
        <v>24</v>
      </c>
      <c r="M293" s="9" t="s">
        <v>28</v>
      </c>
      <c r="N293" s="9" t="s">
        <v>30</v>
      </c>
      <c r="O293" s="9" t="s">
        <v>29</v>
      </c>
      <c r="P293" s="9" t="s">
        <v>308</v>
      </c>
      <c r="Q293" s="9" t="s">
        <v>23</v>
      </c>
      <c r="R293" s="9" t="s">
        <v>27</v>
      </c>
      <c r="S293" s="8" t="s">
        <v>31</v>
      </c>
      <c r="T293" s="9" t="s">
        <v>33</v>
      </c>
      <c r="U293" s="9" t="s">
        <v>36</v>
      </c>
      <c r="V293" s="9" t="s">
        <v>37</v>
      </c>
      <c r="W293" s="9" t="s">
        <v>40</v>
      </c>
      <c r="X293" s="9" t="s">
        <v>34</v>
      </c>
      <c r="Y293" s="9" t="s">
        <v>32</v>
      </c>
      <c r="Z293" s="9" t="s">
        <v>38</v>
      </c>
      <c r="AA293" s="9" t="s">
        <v>35</v>
      </c>
      <c r="AB293" s="9" t="s">
        <v>39</v>
      </c>
      <c r="AC293" s="8" t="s">
        <v>41</v>
      </c>
      <c r="AD293" s="9" t="s">
        <v>43</v>
      </c>
      <c r="AE293" s="10" t="s">
        <v>42</v>
      </c>
      <c r="AF293" s="9" t="s">
        <v>44</v>
      </c>
      <c r="AG293" s="9" t="s">
        <v>47</v>
      </c>
      <c r="AH293" s="9" t="s">
        <v>46</v>
      </c>
      <c r="AI293" s="9" t="s">
        <v>48</v>
      </c>
      <c r="AJ293" s="9" t="s">
        <v>49</v>
      </c>
      <c r="AK293" s="9" t="s">
        <v>45</v>
      </c>
      <c r="AL293" s="8" t="s">
        <v>50</v>
      </c>
      <c r="AM293" s="9" t="s">
        <v>52</v>
      </c>
      <c r="AN293" s="9" t="s">
        <v>58</v>
      </c>
      <c r="AO293" s="9" t="s">
        <v>61</v>
      </c>
      <c r="AP293" s="9" t="s">
        <v>56</v>
      </c>
      <c r="AQ293" s="9" t="s">
        <v>57</v>
      </c>
      <c r="AR293" s="9" t="s">
        <v>53</v>
      </c>
      <c r="AS293" s="9" t="s">
        <v>55</v>
      </c>
      <c r="AT293" s="9" t="s">
        <v>60</v>
      </c>
      <c r="AU293" s="9" t="s">
        <v>59</v>
      </c>
      <c r="AV293" s="9" t="s">
        <v>54</v>
      </c>
      <c r="AW293" s="9" t="s">
        <v>51</v>
      </c>
      <c r="AX293" s="9" t="s">
        <v>62</v>
      </c>
      <c r="AY293" s="8" t="s">
        <v>63</v>
      </c>
      <c r="AZ293" s="9" t="s">
        <v>64</v>
      </c>
      <c r="BA293" s="9" t="s">
        <v>65</v>
      </c>
      <c r="BB293" s="9" t="s">
        <v>70</v>
      </c>
      <c r="BC293" s="9" t="s">
        <v>71</v>
      </c>
      <c r="BD293" s="9" t="s">
        <v>69</v>
      </c>
      <c r="BE293" s="9" t="s">
        <v>67</v>
      </c>
      <c r="BF293" s="9" t="s">
        <v>66</v>
      </c>
      <c r="BG293" s="9" t="s">
        <v>68</v>
      </c>
      <c r="BH293" s="8" t="s">
        <v>72</v>
      </c>
      <c r="BI293" s="9" t="s">
        <v>77</v>
      </c>
      <c r="BJ293" s="9" t="s">
        <v>79</v>
      </c>
      <c r="BK293" s="9" t="s">
        <v>74</v>
      </c>
      <c r="BL293" s="9" t="s">
        <v>73</v>
      </c>
      <c r="BM293" s="9" t="s">
        <v>76</v>
      </c>
      <c r="BN293" s="9" t="s">
        <v>78</v>
      </c>
      <c r="BO293" s="9" t="s">
        <v>75</v>
      </c>
      <c r="BP293" s="9" t="s">
        <v>81</v>
      </c>
      <c r="BQ293" s="9" t="s">
        <v>80</v>
      </c>
      <c r="BR293" s="8" t="s">
        <v>82</v>
      </c>
      <c r="BS293" s="9" t="s">
        <v>84</v>
      </c>
      <c r="BT293" s="9" t="s">
        <v>87</v>
      </c>
      <c r="BU293" s="9" t="s">
        <v>83</v>
      </c>
      <c r="BV293" s="9" t="s">
        <v>86</v>
      </c>
      <c r="BW293" s="9" t="s">
        <v>85</v>
      </c>
      <c r="BX293" s="9" t="s">
        <v>89</v>
      </c>
      <c r="BY293" s="10" t="s">
        <v>88</v>
      </c>
      <c r="BZ293" s="9" t="s">
        <v>90</v>
      </c>
      <c r="CA293" s="8" t="s">
        <v>91</v>
      </c>
      <c r="CB293" s="9" t="s">
        <v>93</v>
      </c>
      <c r="CC293" s="9" t="s">
        <v>309</v>
      </c>
      <c r="CD293" s="9" t="s">
        <v>94</v>
      </c>
      <c r="CE293" s="9" t="s">
        <v>97</v>
      </c>
      <c r="CF293" s="9" t="s">
        <v>92</v>
      </c>
      <c r="CG293" s="9" t="s">
        <v>95</v>
      </c>
      <c r="CH293" s="9" t="s">
        <v>96</v>
      </c>
      <c r="CI293" s="9" t="s">
        <v>99</v>
      </c>
      <c r="CJ293" s="9" t="s">
        <v>100</v>
      </c>
      <c r="CK293" s="8" t="s">
        <v>101</v>
      </c>
      <c r="CL293" s="9" t="s">
        <v>105</v>
      </c>
      <c r="CM293" s="9" t="s">
        <v>103</v>
      </c>
      <c r="CN293" s="9" t="s">
        <v>102</v>
      </c>
      <c r="CO293" s="9" t="s">
        <v>104</v>
      </c>
      <c r="CP293" s="9" t="s">
        <v>106</v>
      </c>
      <c r="CQ293" s="307"/>
      <c r="CR293" s="307"/>
      <c r="CS293" s="307"/>
      <c r="CT293" s="70" t="s">
        <v>107</v>
      </c>
      <c r="CU293" s="70" t="s">
        <v>108</v>
      </c>
      <c r="CV293" s="70" t="s">
        <v>109</v>
      </c>
      <c r="CW293" s="70" t="s">
        <v>110</v>
      </c>
      <c r="CX293" s="70" t="s">
        <v>111</v>
      </c>
      <c r="CY293" s="70" t="s">
        <v>112</v>
      </c>
      <c r="CZ293" s="70" t="s">
        <v>113</v>
      </c>
      <c r="DA293" s="70" t="s">
        <v>114</v>
      </c>
      <c r="DB293" s="12" t="s">
        <v>115</v>
      </c>
      <c r="DC293" s="12" t="s">
        <v>116</v>
      </c>
      <c r="DD293" s="12" t="s">
        <v>117</v>
      </c>
      <c r="DE293" s="12" t="s">
        <v>118</v>
      </c>
      <c r="DF293" s="12" t="s">
        <v>119</v>
      </c>
      <c r="DG293" s="12" t="s">
        <v>120</v>
      </c>
      <c r="DH293" s="12" t="s">
        <v>121</v>
      </c>
      <c r="DI293" s="11" t="s">
        <v>122</v>
      </c>
      <c r="DJ293" s="11" t="s">
        <v>123</v>
      </c>
      <c r="DK293" s="11" t="s">
        <v>124</v>
      </c>
      <c r="DL293" s="11" t="s">
        <v>125</v>
      </c>
      <c r="DM293" s="11" t="s">
        <v>126</v>
      </c>
      <c r="DN293" s="11" t="s">
        <v>127</v>
      </c>
      <c r="DO293" s="11" t="s">
        <v>128</v>
      </c>
      <c r="DP293" s="13" t="s">
        <v>129</v>
      </c>
      <c r="DQ293" s="13" t="s">
        <v>130</v>
      </c>
      <c r="DR293" s="13" t="s">
        <v>131</v>
      </c>
      <c r="DS293" s="13" t="s">
        <v>132</v>
      </c>
      <c r="DT293" s="13" t="s">
        <v>133</v>
      </c>
      <c r="DU293" s="13" t="s">
        <v>134</v>
      </c>
      <c r="DV293" s="13" t="s">
        <v>135</v>
      </c>
      <c r="DW293" s="13" t="s">
        <v>136</v>
      </c>
      <c r="DX293" s="13" t="s">
        <v>137</v>
      </c>
      <c r="DY293" s="13" t="s">
        <v>138</v>
      </c>
      <c r="DZ293" s="13" t="s">
        <v>139</v>
      </c>
      <c r="EA293" s="13" t="s">
        <v>140</v>
      </c>
      <c r="EB293" s="13" t="s">
        <v>141</v>
      </c>
      <c r="EC293" s="13" t="s">
        <v>142</v>
      </c>
      <c r="ED293" s="13" t="s">
        <v>143</v>
      </c>
      <c r="EE293" s="13" t="s">
        <v>144</v>
      </c>
      <c r="EF293" s="13" t="s">
        <v>145</v>
      </c>
      <c r="EG293" s="13" t="s">
        <v>146</v>
      </c>
      <c r="EH293" s="13" t="s">
        <v>147</v>
      </c>
      <c r="EI293" s="13" t="s">
        <v>148</v>
      </c>
      <c r="EJ293" s="13" t="s">
        <v>149</v>
      </c>
      <c r="EK293" s="13" t="s">
        <v>150</v>
      </c>
      <c r="EL293" s="13" t="s">
        <v>151</v>
      </c>
      <c r="EM293" s="13" t="s">
        <v>152</v>
      </c>
      <c r="EN293" s="13" t="s">
        <v>153</v>
      </c>
      <c r="EO293" s="13" t="s">
        <v>154</v>
      </c>
      <c r="EP293" s="13" t="s">
        <v>155</v>
      </c>
      <c r="EQ293" s="13" t="s">
        <v>156</v>
      </c>
      <c r="ER293" s="13" t="s">
        <v>157</v>
      </c>
      <c r="ES293" s="13" t="s">
        <v>158</v>
      </c>
      <c r="ET293" s="13" t="s">
        <v>159</v>
      </c>
      <c r="EU293" s="13" t="s">
        <v>160</v>
      </c>
      <c r="EV293" s="13" t="s">
        <v>161</v>
      </c>
      <c r="EW293" s="13" t="s">
        <v>162</v>
      </c>
      <c r="EX293" s="13" t="s">
        <v>163</v>
      </c>
      <c r="EY293" s="13" t="s">
        <v>164</v>
      </c>
      <c r="EZ293" s="13" t="s">
        <v>165</v>
      </c>
      <c r="FA293" s="13" t="s">
        <v>166</v>
      </c>
      <c r="FB293" s="13" t="s">
        <v>167</v>
      </c>
      <c r="FC293" s="13" t="s">
        <v>168</v>
      </c>
      <c r="FD293" s="13" t="s">
        <v>169</v>
      </c>
      <c r="FE293" s="13" t="s">
        <v>170</v>
      </c>
      <c r="FF293" s="13" t="s">
        <v>171</v>
      </c>
      <c r="FG293" s="13" t="s">
        <v>172</v>
      </c>
      <c r="FH293" s="13" t="s">
        <v>173</v>
      </c>
    </row>
    <row r="294" spans="1:164" s="17" customFormat="1" hidden="1" x14ac:dyDescent="0.85">
      <c r="A294" s="15"/>
      <c r="B294" s="15"/>
      <c r="C294" s="100"/>
      <c r="D294" s="100"/>
      <c r="E294" s="100"/>
      <c r="F294" s="100"/>
      <c r="G294" s="100"/>
      <c r="H294" s="16">
        <f>SUM(H295:H304)</f>
        <v>0</v>
      </c>
      <c r="I294" s="16">
        <f t="shared" ref="I294:AN294" si="840">SUM(I295+I299+I302)</f>
        <v>0</v>
      </c>
      <c r="J294" s="16">
        <f t="shared" si="840"/>
        <v>0</v>
      </c>
      <c r="K294" s="16">
        <f t="shared" si="840"/>
        <v>0</v>
      </c>
      <c r="L294" s="16">
        <f t="shared" si="840"/>
        <v>0</v>
      </c>
      <c r="M294" s="16">
        <f t="shared" si="840"/>
        <v>0</v>
      </c>
      <c r="N294" s="16">
        <f t="shared" si="840"/>
        <v>0</v>
      </c>
      <c r="O294" s="16">
        <f t="shared" si="840"/>
        <v>0</v>
      </c>
      <c r="P294" s="16">
        <f t="shared" si="840"/>
        <v>0</v>
      </c>
      <c r="Q294" s="16">
        <f t="shared" si="840"/>
        <v>0</v>
      </c>
      <c r="R294" s="16">
        <f t="shared" si="840"/>
        <v>0</v>
      </c>
      <c r="S294" s="16">
        <f t="shared" si="840"/>
        <v>0</v>
      </c>
      <c r="T294" s="16">
        <f t="shared" si="840"/>
        <v>0</v>
      </c>
      <c r="U294" s="16">
        <f t="shared" si="840"/>
        <v>0</v>
      </c>
      <c r="V294" s="16">
        <f t="shared" si="840"/>
        <v>0</v>
      </c>
      <c r="W294" s="16">
        <f t="shared" si="840"/>
        <v>0</v>
      </c>
      <c r="X294" s="16">
        <f t="shared" si="840"/>
        <v>0</v>
      </c>
      <c r="Y294" s="16">
        <f t="shared" si="840"/>
        <v>0</v>
      </c>
      <c r="Z294" s="16">
        <f t="shared" si="840"/>
        <v>0</v>
      </c>
      <c r="AA294" s="16">
        <f t="shared" si="840"/>
        <v>0</v>
      </c>
      <c r="AB294" s="16">
        <f t="shared" si="840"/>
        <v>0</v>
      </c>
      <c r="AC294" s="16">
        <f t="shared" si="840"/>
        <v>0</v>
      </c>
      <c r="AD294" s="16">
        <f t="shared" si="840"/>
        <v>0</v>
      </c>
      <c r="AE294" s="16">
        <f t="shared" si="840"/>
        <v>0</v>
      </c>
      <c r="AF294" s="16">
        <f t="shared" si="840"/>
        <v>0</v>
      </c>
      <c r="AG294" s="16">
        <f t="shared" si="840"/>
        <v>0</v>
      </c>
      <c r="AH294" s="16">
        <f t="shared" si="840"/>
        <v>0</v>
      </c>
      <c r="AI294" s="16">
        <f t="shared" si="840"/>
        <v>0</v>
      </c>
      <c r="AJ294" s="16">
        <f t="shared" si="840"/>
        <v>0</v>
      </c>
      <c r="AK294" s="16">
        <f t="shared" si="840"/>
        <v>0</v>
      </c>
      <c r="AL294" s="16">
        <f t="shared" si="840"/>
        <v>0</v>
      </c>
      <c r="AM294" s="16">
        <f t="shared" si="840"/>
        <v>0</v>
      </c>
      <c r="AN294" s="16">
        <f t="shared" si="840"/>
        <v>0</v>
      </c>
      <c r="AO294" s="16">
        <f t="shared" ref="AO294:BT294" si="841">SUM(AO295+AO299+AO302)</f>
        <v>0</v>
      </c>
      <c r="AP294" s="16">
        <f t="shared" si="841"/>
        <v>0</v>
      </c>
      <c r="AQ294" s="16">
        <f t="shared" si="841"/>
        <v>0</v>
      </c>
      <c r="AR294" s="16">
        <f t="shared" si="841"/>
        <v>0</v>
      </c>
      <c r="AS294" s="16">
        <f t="shared" si="841"/>
        <v>0</v>
      </c>
      <c r="AT294" s="16">
        <f t="shared" si="841"/>
        <v>0</v>
      </c>
      <c r="AU294" s="16">
        <f t="shared" si="841"/>
        <v>0</v>
      </c>
      <c r="AV294" s="16">
        <f t="shared" si="841"/>
        <v>0</v>
      </c>
      <c r="AW294" s="16">
        <f t="shared" si="841"/>
        <v>0</v>
      </c>
      <c r="AX294" s="16">
        <f t="shared" si="841"/>
        <v>0</v>
      </c>
      <c r="AY294" s="16">
        <f t="shared" si="841"/>
        <v>0</v>
      </c>
      <c r="AZ294" s="16">
        <f t="shared" si="841"/>
        <v>0</v>
      </c>
      <c r="BA294" s="16">
        <f t="shared" si="841"/>
        <v>0</v>
      </c>
      <c r="BB294" s="16">
        <f t="shared" si="841"/>
        <v>0</v>
      </c>
      <c r="BC294" s="16">
        <f t="shared" si="841"/>
        <v>0</v>
      </c>
      <c r="BD294" s="16">
        <f t="shared" si="841"/>
        <v>0</v>
      </c>
      <c r="BE294" s="16">
        <f t="shared" si="841"/>
        <v>0</v>
      </c>
      <c r="BF294" s="16">
        <f t="shared" si="841"/>
        <v>0</v>
      </c>
      <c r="BG294" s="16">
        <f t="shared" si="841"/>
        <v>0</v>
      </c>
      <c r="BH294" s="16">
        <f t="shared" si="841"/>
        <v>0</v>
      </c>
      <c r="BI294" s="16">
        <f t="shared" si="841"/>
        <v>0</v>
      </c>
      <c r="BJ294" s="16">
        <f t="shared" si="841"/>
        <v>0</v>
      </c>
      <c r="BK294" s="16">
        <f t="shared" si="841"/>
        <v>0</v>
      </c>
      <c r="BL294" s="16">
        <f t="shared" si="841"/>
        <v>0</v>
      </c>
      <c r="BM294" s="16">
        <f t="shared" si="841"/>
        <v>0</v>
      </c>
      <c r="BN294" s="16">
        <f t="shared" si="841"/>
        <v>0</v>
      </c>
      <c r="BO294" s="16">
        <f t="shared" si="841"/>
        <v>0</v>
      </c>
      <c r="BP294" s="16">
        <f t="shared" si="841"/>
        <v>0</v>
      </c>
      <c r="BQ294" s="16">
        <f t="shared" si="841"/>
        <v>0</v>
      </c>
      <c r="BR294" s="16">
        <f t="shared" si="841"/>
        <v>0</v>
      </c>
      <c r="BS294" s="16">
        <f t="shared" si="841"/>
        <v>0</v>
      </c>
      <c r="BT294" s="16">
        <f t="shared" si="841"/>
        <v>0</v>
      </c>
      <c r="BU294" s="16">
        <f t="shared" ref="BU294:CR294" si="842">SUM(BU295+BU299+BU302)</f>
        <v>0</v>
      </c>
      <c r="BV294" s="16">
        <f t="shared" si="842"/>
        <v>0</v>
      </c>
      <c r="BW294" s="16">
        <f t="shared" si="842"/>
        <v>0</v>
      </c>
      <c r="BX294" s="16">
        <f t="shared" si="842"/>
        <v>0</v>
      </c>
      <c r="BY294" s="16">
        <f t="shared" si="842"/>
        <v>0</v>
      </c>
      <c r="BZ294" s="16">
        <f t="shared" si="842"/>
        <v>0</v>
      </c>
      <c r="CA294" s="16">
        <f t="shared" si="842"/>
        <v>0</v>
      </c>
      <c r="CB294" s="16">
        <f t="shared" si="842"/>
        <v>0</v>
      </c>
      <c r="CC294" s="16">
        <f t="shared" si="842"/>
        <v>0</v>
      </c>
      <c r="CD294" s="16">
        <f t="shared" si="842"/>
        <v>0</v>
      </c>
      <c r="CE294" s="16">
        <f t="shared" si="842"/>
        <v>0</v>
      </c>
      <c r="CF294" s="16">
        <f t="shared" si="842"/>
        <v>0</v>
      </c>
      <c r="CG294" s="16">
        <f t="shared" si="842"/>
        <v>0</v>
      </c>
      <c r="CH294" s="16">
        <f t="shared" si="842"/>
        <v>0</v>
      </c>
      <c r="CI294" s="16">
        <f t="shared" si="842"/>
        <v>0</v>
      </c>
      <c r="CJ294" s="16">
        <f t="shared" si="842"/>
        <v>0</v>
      </c>
      <c r="CK294" s="16">
        <f t="shared" si="842"/>
        <v>0</v>
      </c>
      <c r="CL294" s="16">
        <f t="shared" si="842"/>
        <v>0</v>
      </c>
      <c r="CM294" s="16">
        <f t="shared" si="842"/>
        <v>0</v>
      </c>
      <c r="CN294" s="16">
        <f t="shared" si="842"/>
        <v>0</v>
      </c>
      <c r="CO294" s="16">
        <f t="shared" si="842"/>
        <v>0</v>
      </c>
      <c r="CP294" s="16">
        <f t="shared" si="842"/>
        <v>0</v>
      </c>
      <c r="CQ294" s="16">
        <f t="shared" si="842"/>
        <v>0</v>
      </c>
      <c r="CR294" s="16">
        <f t="shared" si="842"/>
        <v>0</v>
      </c>
      <c r="CS294" s="16"/>
      <c r="CT294" s="16">
        <f t="shared" ref="CT294:DY294" si="843">SUM(CT295+CT299+CT302)</f>
        <v>0</v>
      </c>
      <c r="CU294" s="16">
        <f t="shared" si="843"/>
        <v>0</v>
      </c>
      <c r="CV294" s="16">
        <f t="shared" si="843"/>
        <v>0</v>
      </c>
      <c r="CW294" s="16">
        <f t="shared" si="843"/>
        <v>0</v>
      </c>
      <c r="CX294" s="16">
        <f t="shared" si="843"/>
        <v>0</v>
      </c>
      <c r="CY294" s="16">
        <f t="shared" si="843"/>
        <v>0</v>
      </c>
      <c r="CZ294" s="16">
        <f t="shared" si="843"/>
        <v>0</v>
      </c>
      <c r="DA294" s="16">
        <f t="shared" si="843"/>
        <v>0</v>
      </c>
      <c r="DB294" s="16">
        <f t="shared" si="843"/>
        <v>0</v>
      </c>
      <c r="DC294" s="16">
        <f t="shared" si="843"/>
        <v>0</v>
      </c>
      <c r="DD294" s="16">
        <f t="shared" si="843"/>
        <v>0</v>
      </c>
      <c r="DE294" s="16">
        <f t="shared" si="843"/>
        <v>0</v>
      </c>
      <c r="DF294" s="16">
        <f t="shared" si="843"/>
        <v>0</v>
      </c>
      <c r="DG294" s="16">
        <f t="shared" si="843"/>
        <v>0</v>
      </c>
      <c r="DH294" s="16">
        <f t="shared" si="843"/>
        <v>0</v>
      </c>
      <c r="DI294" s="16">
        <f t="shared" si="843"/>
        <v>0</v>
      </c>
      <c r="DJ294" s="16">
        <f t="shared" si="843"/>
        <v>0</v>
      </c>
      <c r="DK294" s="16">
        <f t="shared" si="843"/>
        <v>0</v>
      </c>
      <c r="DL294" s="16">
        <f t="shared" si="843"/>
        <v>0</v>
      </c>
      <c r="DM294" s="16">
        <f t="shared" si="843"/>
        <v>0</v>
      </c>
      <c r="DN294" s="16">
        <f t="shared" si="843"/>
        <v>0</v>
      </c>
      <c r="DO294" s="16">
        <f t="shared" si="843"/>
        <v>0</v>
      </c>
      <c r="DP294" s="16">
        <f t="shared" si="843"/>
        <v>0</v>
      </c>
      <c r="DQ294" s="16">
        <f t="shared" si="843"/>
        <v>0</v>
      </c>
      <c r="DR294" s="16">
        <f t="shared" si="843"/>
        <v>0</v>
      </c>
      <c r="DS294" s="16">
        <f t="shared" si="843"/>
        <v>0</v>
      </c>
      <c r="DT294" s="16">
        <f t="shared" si="843"/>
        <v>0</v>
      </c>
      <c r="DU294" s="16">
        <f t="shared" si="843"/>
        <v>0</v>
      </c>
      <c r="DV294" s="16">
        <f t="shared" si="843"/>
        <v>0</v>
      </c>
      <c r="DW294" s="16">
        <f t="shared" si="843"/>
        <v>0</v>
      </c>
      <c r="DX294" s="16">
        <f t="shared" si="843"/>
        <v>0</v>
      </c>
      <c r="DY294" s="16">
        <f t="shared" si="843"/>
        <v>0</v>
      </c>
      <c r="DZ294" s="16">
        <f t="shared" ref="DZ294:FE294" si="844">SUM(DZ295+DZ299+DZ302)</f>
        <v>0</v>
      </c>
      <c r="EA294" s="16">
        <f t="shared" si="844"/>
        <v>0</v>
      </c>
      <c r="EB294" s="16">
        <f t="shared" si="844"/>
        <v>0</v>
      </c>
      <c r="EC294" s="16">
        <f t="shared" si="844"/>
        <v>0</v>
      </c>
      <c r="ED294" s="16">
        <f t="shared" si="844"/>
        <v>0</v>
      </c>
      <c r="EE294" s="16">
        <f t="shared" si="844"/>
        <v>0</v>
      </c>
      <c r="EF294" s="16">
        <f t="shared" si="844"/>
        <v>0</v>
      </c>
      <c r="EG294" s="16">
        <f t="shared" si="844"/>
        <v>0</v>
      </c>
      <c r="EH294" s="16">
        <f t="shared" si="844"/>
        <v>0</v>
      </c>
      <c r="EI294" s="16">
        <f t="shared" si="844"/>
        <v>0</v>
      </c>
      <c r="EJ294" s="16">
        <f t="shared" si="844"/>
        <v>0</v>
      </c>
      <c r="EK294" s="16">
        <f t="shared" si="844"/>
        <v>0</v>
      </c>
      <c r="EL294" s="16">
        <f t="shared" si="844"/>
        <v>0</v>
      </c>
      <c r="EM294" s="16">
        <f t="shared" si="844"/>
        <v>0</v>
      </c>
      <c r="EN294" s="16">
        <f t="shared" si="844"/>
        <v>0</v>
      </c>
      <c r="EO294" s="16">
        <f t="shared" si="844"/>
        <v>0</v>
      </c>
      <c r="EP294" s="16">
        <f t="shared" si="844"/>
        <v>0</v>
      </c>
      <c r="EQ294" s="16">
        <f t="shared" si="844"/>
        <v>0</v>
      </c>
      <c r="ER294" s="16">
        <f t="shared" si="844"/>
        <v>0</v>
      </c>
      <c r="ES294" s="16">
        <f t="shared" si="844"/>
        <v>0</v>
      </c>
      <c r="ET294" s="16">
        <f t="shared" si="844"/>
        <v>0</v>
      </c>
      <c r="EU294" s="16">
        <f t="shared" si="844"/>
        <v>0</v>
      </c>
      <c r="EV294" s="16">
        <f t="shared" si="844"/>
        <v>0</v>
      </c>
      <c r="EW294" s="16">
        <f t="shared" si="844"/>
        <v>0</v>
      </c>
      <c r="EX294" s="16">
        <f t="shared" si="844"/>
        <v>0</v>
      </c>
      <c r="EY294" s="16">
        <f t="shared" si="844"/>
        <v>0</v>
      </c>
      <c r="EZ294" s="16">
        <f t="shared" si="844"/>
        <v>0</v>
      </c>
      <c r="FA294" s="16">
        <f t="shared" si="844"/>
        <v>0</v>
      </c>
      <c r="FB294" s="16">
        <f t="shared" si="844"/>
        <v>0</v>
      </c>
      <c r="FC294" s="16">
        <f t="shared" si="844"/>
        <v>0</v>
      </c>
      <c r="FD294" s="16">
        <f t="shared" si="844"/>
        <v>0</v>
      </c>
      <c r="FE294" s="16">
        <f t="shared" si="844"/>
        <v>0</v>
      </c>
      <c r="FF294" s="16">
        <f t="shared" ref="FF294:FH294" si="845">SUM(FF295+FF299+FF302)</f>
        <v>0</v>
      </c>
      <c r="FG294" s="16">
        <f t="shared" si="845"/>
        <v>0</v>
      </c>
      <c r="FH294" s="16">
        <f t="shared" si="845"/>
        <v>0</v>
      </c>
    </row>
    <row r="295" spans="1:164" s="19" customFormat="1" hidden="1" x14ac:dyDescent="0.85">
      <c r="A295" s="2" t="s">
        <v>175</v>
      </c>
      <c r="B295" s="2"/>
      <c r="C295" s="2"/>
      <c r="D295" s="2"/>
      <c r="E295" s="2"/>
      <c r="F295" s="2"/>
      <c r="G295" s="2"/>
      <c r="H295" s="2">
        <f>SUM(I295:FH295)</f>
        <v>0</v>
      </c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</row>
    <row r="296" spans="1:164" s="19" customFormat="1" hidden="1" x14ac:dyDescent="0.85">
      <c r="A296" s="131"/>
      <c r="B296" s="131"/>
      <c r="C296" s="131"/>
      <c r="D296" s="131"/>
      <c r="E296" s="131"/>
      <c r="F296" s="131"/>
      <c r="G296" s="131"/>
      <c r="H296" s="131">
        <f t="shared" ref="H296:H299" si="846">SUM(I296:FH296)</f>
        <v>0</v>
      </c>
      <c r="I296" s="131"/>
      <c r="J296" s="131"/>
      <c r="K296" s="131"/>
      <c r="L296" s="131"/>
      <c r="M296" s="131"/>
      <c r="N296" s="131"/>
      <c r="O296" s="131"/>
      <c r="P296" s="131"/>
      <c r="Q296" s="131"/>
      <c r="R296" s="131"/>
      <c r="S296" s="131"/>
      <c r="T296" s="131"/>
      <c r="U296" s="131"/>
      <c r="V296" s="131"/>
      <c r="W296" s="131"/>
      <c r="X296" s="131"/>
      <c r="Y296" s="131"/>
      <c r="Z296" s="131"/>
      <c r="AA296" s="131"/>
      <c r="AB296" s="131"/>
      <c r="AC296" s="131"/>
      <c r="AD296" s="131"/>
      <c r="AE296" s="131"/>
      <c r="AF296" s="131"/>
      <c r="AG296" s="131"/>
      <c r="AH296" s="131"/>
      <c r="AI296" s="131"/>
      <c r="AJ296" s="131"/>
      <c r="AK296" s="131"/>
      <c r="AL296" s="131"/>
      <c r="AM296" s="131"/>
      <c r="AN296" s="131"/>
      <c r="AO296" s="131"/>
      <c r="AP296" s="131"/>
      <c r="AQ296" s="131"/>
      <c r="AR296" s="131"/>
      <c r="AS296" s="131"/>
      <c r="AT296" s="131"/>
      <c r="AU296" s="131"/>
      <c r="AV296" s="131"/>
      <c r="AW296" s="131"/>
      <c r="AX296" s="131"/>
      <c r="AY296" s="131"/>
      <c r="AZ296" s="131"/>
      <c r="BA296" s="131"/>
      <c r="BB296" s="131"/>
      <c r="BC296" s="131"/>
      <c r="BD296" s="131"/>
      <c r="BE296" s="131"/>
      <c r="BF296" s="131"/>
      <c r="BG296" s="131"/>
      <c r="BH296" s="131"/>
      <c r="BI296" s="131"/>
      <c r="BJ296" s="131"/>
      <c r="BK296" s="131"/>
      <c r="BL296" s="131"/>
      <c r="BM296" s="131"/>
      <c r="BN296" s="131"/>
      <c r="BO296" s="131"/>
      <c r="BP296" s="131"/>
      <c r="BQ296" s="131"/>
      <c r="BR296" s="131"/>
      <c r="BS296" s="131"/>
      <c r="BT296" s="131"/>
      <c r="BU296" s="131"/>
      <c r="BV296" s="131"/>
      <c r="BW296" s="131"/>
      <c r="BX296" s="131"/>
      <c r="BY296" s="131"/>
      <c r="BZ296" s="131"/>
      <c r="CA296" s="131"/>
      <c r="CB296" s="131"/>
      <c r="CC296" s="131"/>
      <c r="CD296" s="131"/>
      <c r="CE296" s="131"/>
      <c r="CF296" s="131"/>
      <c r="CG296" s="131"/>
      <c r="CH296" s="131"/>
      <c r="CI296" s="131"/>
      <c r="CJ296" s="131"/>
      <c r="CK296" s="131"/>
      <c r="CL296" s="131"/>
      <c r="CM296" s="131"/>
      <c r="CN296" s="131"/>
      <c r="CO296" s="131"/>
      <c r="CP296" s="131"/>
      <c r="CQ296" s="131"/>
      <c r="CR296" s="131"/>
      <c r="CS296" s="131"/>
      <c r="CT296" s="131"/>
      <c r="CU296" s="131"/>
      <c r="CV296" s="131"/>
      <c r="CW296" s="131"/>
      <c r="CX296" s="131"/>
      <c r="CY296" s="131"/>
      <c r="CZ296" s="131"/>
      <c r="DA296" s="131"/>
      <c r="DB296" s="131"/>
      <c r="DC296" s="131"/>
      <c r="DD296" s="131"/>
      <c r="DE296" s="131"/>
      <c r="DF296" s="131"/>
      <c r="DG296" s="131"/>
      <c r="DH296" s="131"/>
      <c r="DI296" s="131"/>
      <c r="DJ296" s="131"/>
      <c r="DK296" s="131"/>
      <c r="DL296" s="131"/>
      <c r="DM296" s="131"/>
      <c r="DN296" s="131"/>
      <c r="DO296" s="131"/>
      <c r="DP296" s="131"/>
      <c r="DQ296" s="131"/>
      <c r="DR296" s="131"/>
      <c r="DS296" s="131"/>
      <c r="DT296" s="131"/>
      <c r="DU296" s="131"/>
      <c r="DV296" s="131"/>
      <c r="DW296" s="131"/>
      <c r="DX296" s="131"/>
      <c r="DY296" s="131"/>
      <c r="DZ296" s="131"/>
      <c r="EA296" s="131"/>
      <c r="EB296" s="131"/>
      <c r="EC296" s="131"/>
      <c r="ED296" s="131"/>
      <c r="EE296" s="131"/>
      <c r="EF296" s="131"/>
      <c r="EG296" s="131"/>
      <c r="EH296" s="131"/>
      <c r="EI296" s="131"/>
      <c r="EJ296" s="131"/>
      <c r="EK296" s="131"/>
      <c r="EL296" s="131"/>
      <c r="EM296" s="131"/>
      <c r="EN296" s="131"/>
      <c r="EO296" s="131"/>
      <c r="EP296" s="131"/>
      <c r="EQ296" s="131"/>
      <c r="ER296" s="131"/>
      <c r="ES296" s="131"/>
      <c r="ET296" s="131"/>
      <c r="EU296" s="131"/>
      <c r="EV296" s="131"/>
      <c r="EW296" s="131"/>
      <c r="EX296" s="131"/>
      <c r="EY296" s="131"/>
      <c r="EZ296" s="131"/>
      <c r="FA296" s="131"/>
      <c r="FB296" s="131"/>
      <c r="FC296" s="131"/>
      <c r="FD296" s="131"/>
      <c r="FE296" s="131"/>
      <c r="FF296" s="131"/>
      <c r="FG296" s="131"/>
      <c r="FH296" s="131"/>
    </row>
    <row r="297" spans="1:164" s="19" customFormat="1" hidden="1" x14ac:dyDescent="0.85">
      <c r="A297" s="131"/>
      <c r="B297" s="131"/>
      <c r="C297" s="131"/>
      <c r="D297" s="131"/>
      <c r="E297" s="131"/>
      <c r="F297" s="131"/>
      <c r="G297" s="131"/>
      <c r="H297" s="131">
        <f t="shared" si="846"/>
        <v>0</v>
      </c>
      <c r="I297" s="131"/>
      <c r="J297" s="131"/>
      <c r="K297" s="131"/>
      <c r="L297" s="131"/>
      <c r="M297" s="131"/>
      <c r="N297" s="131"/>
      <c r="O297" s="131"/>
      <c r="P297" s="131"/>
      <c r="Q297" s="131"/>
      <c r="R297" s="131"/>
      <c r="S297" s="131"/>
      <c r="T297" s="131"/>
      <c r="U297" s="131"/>
      <c r="V297" s="131"/>
      <c r="W297" s="131"/>
      <c r="X297" s="131"/>
      <c r="Y297" s="131"/>
      <c r="Z297" s="131"/>
      <c r="AA297" s="131"/>
      <c r="AB297" s="131"/>
      <c r="AC297" s="131"/>
      <c r="AD297" s="131"/>
      <c r="AE297" s="131"/>
      <c r="AF297" s="131"/>
      <c r="AG297" s="131"/>
      <c r="AH297" s="131"/>
      <c r="AI297" s="131"/>
      <c r="AJ297" s="131"/>
      <c r="AK297" s="131"/>
      <c r="AL297" s="131"/>
      <c r="AM297" s="131"/>
      <c r="AN297" s="131"/>
      <c r="AO297" s="131"/>
      <c r="AP297" s="131"/>
      <c r="AQ297" s="131"/>
      <c r="AR297" s="131"/>
      <c r="AS297" s="131"/>
      <c r="AT297" s="131"/>
      <c r="AU297" s="131"/>
      <c r="AV297" s="131"/>
      <c r="AW297" s="131"/>
      <c r="AX297" s="131"/>
      <c r="AY297" s="131"/>
      <c r="AZ297" s="131"/>
      <c r="BA297" s="131"/>
      <c r="BB297" s="131"/>
      <c r="BC297" s="131"/>
      <c r="BD297" s="131"/>
      <c r="BE297" s="131"/>
      <c r="BF297" s="131"/>
      <c r="BG297" s="131"/>
      <c r="BH297" s="131"/>
      <c r="BI297" s="131"/>
      <c r="BJ297" s="131"/>
      <c r="BK297" s="131"/>
      <c r="BL297" s="131"/>
      <c r="BM297" s="131"/>
      <c r="BN297" s="131"/>
      <c r="BO297" s="131"/>
      <c r="BP297" s="131"/>
      <c r="BQ297" s="131"/>
      <c r="BR297" s="131"/>
      <c r="BS297" s="131"/>
      <c r="BT297" s="131"/>
      <c r="BU297" s="131"/>
      <c r="BV297" s="131"/>
      <c r="BW297" s="131"/>
      <c r="BX297" s="131"/>
      <c r="BY297" s="131"/>
      <c r="BZ297" s="131"/>
      <c r="CA297" s="131"/>
      <c r="CB297" s="131"/>
      <c r="CC297" s="131"/>
      <c r="CD297" s="131"/>
      <c r="CE297" s="131"/>
      <c r="CF297" s="131"/>
      <c r="CG297" s="131"/>
      <c r="CH297" s="131"/>
      <c r="CI297" s="131"/>
      <c r="CJ297" s="131"/>
      <c r="CK297" s="131"/>
      <c r="CL297" s="131"/>
      <c r="CM297" s="131"/>
      <c r="CN297" s="131"/>
      <c r="CO297" s="131"/>
      <c r="CP297" s="131"/>
      <c r="CQ297" s="131"/>
      <c r="CR297" s="131"/>
      <c r="CS297" s="131"/>
      <c r="CT297" s="131"/>
      <c r="CU297" s="131"/>
      <c r="CV297" s="131"/>
      <c r="CW297" s="131"/>
      <c r="CX297" s="131"/>
      <c r="CY297" s="131"/>
      <c r="CZ297" s="131"/>
      <c r="DA297" s="131"/>
      <c r="DB297" s="131"/>
      <c r="DC297" s="131"/>
      <c r="DD297" s="131"/>
      <c r="DE297" s="131"/>
      <c r="DF297" s="131"/>
      <c r="DG297" s="131"/>
      <c r="DH297" s="131"/>
      <c r="DI297" s="131"/>
      <c r="DJ297" s="131"/>
      <c r="DK297" s="131"/>
      <c r="DL297" s="131"/>
      <c r="DM297" s="131"/>
      <c r="DN297" s="131"/>
      <c r="DO297" s="131"/>
      <c r="DP297" s="131"/>
      <c r="DQ297" s="131"/>
      <c r="DR297" s="131"/>
      <c r="DS297" s="131"/>
      <c r="DT297" s="131"/>
      <c r="DU297" s="131"/>
      <c r="DV297" s="131"/>
      <c r="DW297" s="131"/>
      <c r="DX297" s="131"/>
      <c r="DY297" s="131"/>
      <c r="DZ297" s="131"/>
      <c r="EA297" s="131"/>
      <c r="EB297" s="131"/>
      <c r="EC297" s="131"/>
      <c r="ED297" s="131"/>
      <c r="EE297" s="131"/>
      <c r="EF297" s="131"/>
      <c r="EG297" s="131"/>
      <c r="EH297" s="131"/>
      <c r="EI297" s="131"/>
      <c r="EJ297" s="131"/>
      <c r="EK297" s="131"/>
      <c r="EL297" s="131"/>
      <c r="EM297" s="131"/>
      <c r="EN297" s="131"/>
      <c r="EO297" s="131"/>
      <c r="EP297" s="131"/>
      <c r="EQ297" s="131"/>
      <c r="ER297" s="131"/>
      <c r="ES297" s="131"/>
      <c r="ET297" s="131"/>
      <c r="EU297" s="131"/>
      <c r="EV297" s="131"/>
      <c r="EW297" s="131"/>
      <c r="EX297" s="131"/>
      <c r="EY297" s="131"/>
      <c r="EZ297" s="131"/>
      <c r="FA297" s="131"/>
      <c r="FB297" s="131"/>
      <c r="FC297" s="131"/>
      <c r="FD297" s="131"/>
      <c r="FE297" s="131"/>
      <c r="FF297" s="131"/>
      <c r="FG297" s="131"/>
      <c r="FH297" s="131"/>
    </row>
    <row r="298" spans="1:164" s="19" customFormat="1" hidden="1" x14ac:dyDescent="0.85">
      <c r="A298" s="131"/>
      <c r="B298" s="131"/>
      <c r="C298" s="131"/>
      <c r="D298" s="131"/>
      <c r="E298" s="131"/>
      <c r="F298" s="131"/>
      <c r="G298" s="131"/>
      <c r="H298" s="131">
        <f t="shared" si="846"/>
        <v>0</v>
      </c>
      <c r="I298" s="131"/>
      <c r="J298" s="131"/>
      <c r="K298" s="131"/>
      <c r="L298" s="131"/>
      <c r="M298" s="131"/>
      <c r="N298" s="131"/>
      <c r="O298" s="131"/>
      <c r="P298" s="131"/>
      <c r="Q298" s="131"/>
      <c r="R298" s="131"/>
      <c r="S298" s="131"/>
      <c r="T298" s="131"/>
      <c r="U298" s="131"/>
      <c r="V298" s="131"/>
      <c r="W298" s="131"/>
      <c r="X298" s="131"/>
      <c r="Y298" s="131"/>
      <c r="Z298" s="131"/>
      <c r="AA298" s="131"/>
      <c r="AB298" s="131"/>
      <c r="AC298" s="131"/>
      <c r="AD298" s="131"/>
      <c r="AE298" s="131"/>
      <c r="AF298" s="131"/>
      <c r="AG298" s="131"/>
      <c r="AH298" s="131"/>
      <c r="AI298" s="131"/>
      <c r="AJ298" s="131"/>
      <c r="AK298" s="131"/>
      <c r="AL298" s="131"/>
      <c r="AM298" s="131"/>
      <c r="AN298" s="131"/>
      <c r="AO298" s="131"/>
      <c r="AP298" s="131"/>
      <c r="AQ298" s="131"/>
      <c r="AR298" s="131"/>
      <c r="AS298" s="131"/>
      <c r="AT298" s="131"/>
      <c r="AU298" s="131"/>
      <c r="AV298" s="131"/>
      <c r="AW298" s="131"/>
      <c r="AX298" s="131"/>
      <c r="AY298" s="131"/>
      <c r="AZ298" s="131"/>
      <c r="BA298" s="131"/>
      <c r="BB298" s="131"/>
      <c r="BC298" s="131"/>
      <c r="BD298" s="131"/>
      <c r="BE298" s="131"/>
      <c r="BF298" s="131"/>
      <c r="BG298" s="131"/>
      <c r="BH298" s="131"/>
      <c r="BI298" s="131"/>
      <c r="BJ298" s="131"/>
      <c r="BK298" s="131"/>
      <c r="BL298" s="131"/>
      <c r="BM298" s="131"/>
      <c r="BN298" s="131"/>
      <c r="BO298" s="131"/>
      <c r="BP298" s="131"/>
      <c r="BQ298" s="131"/>
      <c r="BR298" s="131"/>
      <c r="BS298" s="131"/>
      <c r="BT298" s="131"/>
      <c r="BU298" s="131"/>
      <c r="BV298" s="131"/>
      <c r="BW298" s="131"/>
      <c r="BX298" s="131"/>
      <c r="BY298" s="131"/>
      <c r="BZ298" s="131"/>
      <c r="CA298" s="131"/>
      <c r="CB298" s="131"/>
      <c r="CC298" s="131"/>
      <c r="CD298" s="131"/>
      <c r="CE298" s="131"/>
      <c r="CF298" s="131"/>
      <c r="CG298" s="131"/>
      <c r="CH298" s="131"/>
      <c r="CI298" s="131"/>
      <c r="CJ298" s="131"/>
      <c r="CK298" s="131"/>
      <c r="CL298" s="131"/>
      <c r="CM298" s="131"/>
      <c r="CN298" s="131"/>
      <c r="CO298" s="131"/>
      <c r="CP298" s="131"/>
      <c r="CQ298" s="131"/>
      <c r="CR298" s="131"/>
      <c r="CS298" s="131"/>
      <c r="CT298" s="131"/>
      <c r="CU298" s="131"/>
      <c r="CV298" s="131"/>
      <c r="CW298" s="131"/>
      <c r="CX298" s="131"/>
      <c r="CY298" s="131"/>
      <c r="CZ298" s="131"/>
      <c r="DA298" s="131"/>
      <c r="DB298" s="131"/>
      <c r="DC298" s="131"/>
      <c r="DD298" s="131"/>
      <c r="DE298" s="131"/>
      <c r="DF298" s="131"/>
      <c r="DG298" s="131"/>
      <c r="DH298" s="131"/>
      <c r="DI298" s="131"/>
      <c r="DJ298" s="131"/>
      <c r="DK298" s="131"/>
      <c r="DL298" s="131"/>
      <c r="DM298" s="131"/>
      <c r="DN298" s="131"/>
      <c r="DO298" s="131"/>
      <c r="DP298" s="131"/>
      <c r="DQ298" s="131"/>
      <c r="DR298" s="131"/>
      <c r="DS298" s="131"/>
      <c r="DT298" s="131"/>
      <c r="DU298" s="131"/>
      <c r="DV298" s="131"/>
      <c r="DW298" s="131"/>
      <c r="DX298" s="131"/>
      <c r="DY298" s="131"/>
      <c r="DZ298" s="131"/>
      <c r="EA298" s="131"/>
      <c r="EB298" s="131"/>
      <c r="EC298" s="131"/>
      <c r="ED298" s="131"/>
      <c r="EE298" s="131"/>
      <c r="EF298" s="131"/>
      <c r="EG298" s="131"/>
      <c r="EH298" s="131"/>
      <c r="EI298" s="131"/>
      <c r="EJ298" s="131"/>
      <c r="EK298" s="131"/>
      <c r="EL298" s="131"/>
      <c r="EM298" s="131"/>
      <c r="EN298" s="131"/>
      <c r="EO298" s="131"/>
      <c r="EP298" s="131"/>
      <c r="EQ298" s="131"/>
      <c r="ER298" s="131"/>
      <c r="ES298" s="131"/>
      <c r="ET298" s="131"/>
      <c r="EU298" s="131"/>
      <c r="EV298" s="131"/>
      <c r="EW298" s="131"/>
      <c r="EX298" s="131"/>
      <c r="EY298" s="131"/>
      <c r="EZ298" s="131"/>
      <c r="FA298" s="131"/>
      <c r="FB298" s="131"/>
      <c r="FC298" s="131"/>
      <c r="FD298" s="131"/>
      <c r="FE298" s="131"/>
      <c r="FF298" s="131"/>
      <c r="FG298" s="131"/>
      <c r="FH298" s="131"/>
    </row>
    <row r="299" spans="1:164" s="19" customFormat="1" hidden="1" x14ac:dyDescent="0.85">
      <c r="A299" s="2" t="s">
        <v>181</v>
      </c>
      <c r="B299" s="2"/>
      <c r="C299" s="2"/>
      <c r="D299" s="2"/>
      <c r="E299" s="2"/>
      <c r="F299" s="2"/>
      <c r="G299" s="2"/>
      <c r="H299" s="2">
        <f t="shared" si="846"/>
        <v>0</v>
      </c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</row>
    <row r="300" spans="1:164" s="19" customFormat="1" hidden="1" x14ac:dyDescent="0.85">
      <c r="A300" s="131"/>
      <c r="B300" s="131"/>
      <c r="C300" s="131"/>
      <c r="D300" s="131"/>
      <c r="E300" s="131"/>
      <c r="F300" s="131"/>
      <c r="G300" s="131"/>
      <c r="H300" s="131"/>
      <c r="I300" s="131"/>
      <c r="J300" s="131"/>
      <c r="K300" s="131"/>
      <c r="L300" s="131"/>
      <c r="M300" s="131"/>
      <c r="N300" s="131"/>
      <c r="O300" s="131"/>
      <c r="P300" s="131"/>
      <c r="Q300" s="131"/>
      <c r="R300" s="131"/>
      <c r="S300" s="131"/>
      <c r="T300" s="131"/>
      <c r="U300" s="131"/>
      <c r="V300" s="131"/>
      <c r="W300" s="131"/>
      <c r="X300" s="131"/>
      <c r="Y300" s="131"/>
      <c r="Z300" s="131"/>
      <c r="AA300" s="131"/>
      <c r="AB300" s="131"/>
      <c r="AC300" s="131"/>
      <c r="AD300" s="131"/>
      <c r="AE300" s="131"/>
      <c r="AF300" s="131"/>
      <c r="AG300" s="131"/>
      <c r="AH300" s="131"/>
      <c r="AI300" s="131"/>
      <c r="AJ300" s="131"/>
      <c r="AK300" s="131"/>
      <c r="AL300" s="131"/>
      <c r="AM300" s="131"/>
      <c r="AN300" s="131"/>
      <c r="AO300" s="131"/>
      <c r="AP300" s="131"/>
      <c r="AQ300" s="131"/>
      <c r="AR300" s="131"/>
      <c r="AS300" s="131"/>
      <c r="AT300" s="131"/>
      <c r="AU300" s="131"/>
      <c r="AV300" s="131"/>
      <c r="AW300" s="131"/>
      <c r="AX300" s="131"/>
      <c r="AY300" s="131"/>
      <c r="AZ300" s="131"/>
      <c r="BA300" s="131"/>
      <c r="BB300" s="131"/>
      <c r="BC300" s="131"/>
      <c r="BD300" s="131"/>
      <c r="BE300" s="131"/>
      <c r="BF300" s="131"/>
      <c r="BG300" s="131"/>
      <c r="BH300" s="131"/>
      <c r="BI300" s="131"/>
      <c r="BJ300" s="131"/>
      <c r="BK300" s="131"/>
      <c r="BL300" s="131"/>
      <c r="BM300" s="131"/>
      <c r="BN300" s="131"/>
      <c r="BO300" s="131"/>
      <c r="BP300" s="131"/>
      <c r="BQ300" s="131"/>
      <c r="BR300" s="131"/>
      <c r="BS300" s="131"/>
      <c r="BT300" s="131"/>
      <c r="BU300" s="131"/>
      <c r="BV300" s="131"/>
      <c r="BW300" s="131"/>
      <c r="BX300" s="131"/>
      <c r="BY300" s="131"/>
      <c r="BZ300" s="131"/>
      <c r="CA300" s="131"/>
      <c r="CB300" s="131"/>
      <c r="CC300" s="131"/>
      <c r="CD300" s="131"/>
      <c r="CE300" s="131"/>
      <c r="CF300" s="131"/>
      <c r="CG300" s="131"/>
      <c r="CH300" s="131"/>
      <c r="CI300" s="131"/>
      <c r="CJ300" s="131"/>
      <c r="CK300" s="131"/>
      <c r="CL300" s="131"/>
      <c r="CM300" s="131"/>
      <c r="CN300" s="131"/>
      <c r="CO300" s="131"/>
      <c r="CP300" s="131"/>
      <c r="CQ300" s="131"/>
      <c r="CR300" s="131"/>
      <c r="CS300" s="131"/>
      <c r="CT300" s="131"/>
      <c r="CU300" s="131"/>
      <c r="CV300" s="131"/>
      <c r="CW300" s="131"/>
      <c r="CX300" s="131"/>
      <c r="CY300" s="131"/>
      <c r="CZ300" s="131"/>
      <c r="DA300" s="131"/>
      <c r="DB300" s="131"/>
      <c r="DC300" s="131"/>
      <c r="DD300" s="131"/>
      <c r="DE300" s="131"/>
      <c r="DF300" s="131"/>
      <c r="DG300" s="131"/>
      <c r="DH300" s="131"/>
      <c r="DI300" s="131"/>
      <c r="DJ300" s="131"/>
      <c r="DK300" s="131"/>
      <c r="DL300" s="131"/>
      <c r="DM300" s="131"/>
      <c r="DN300" s="131"/>
      <c r="DO300" s="131"/>
      <c r="DP300" s="131"/>
      <c r="DQ300" s="131"/>
      <c r="DR300" s="131"/>
      <c r="DS300" s="131"/>
      <c r="DT300" s="131"/>
      <c r="DU300" s="131"/>
      <c r="DV300" s="131"/>
      <c r="DW300" s="131"/>
      <c r="DX300" s="131"/>
      <c r="DY300" s="131"/>
      <c r="DZ300" s="131"/>
      <c r="EA300" s="131"/>
      <c r="EB300" s="131"/>
      <c r="EC300" s="131"/>
      <c r="ED300" s="131"/>
      <c r="EE300" s="131"/>
      <c r="EF300" s="131"/>
      <c r="EG300" s="131"/>
      <c r="EH300" s="131"/>
      <c r="EI300" s="131"/>
      <c r="EJ300" s="131"/>
      <c r="EK300" s="131"/>
      <c r="EL300" s="131"/>
      <c r="EM300" s="131"/>
      <c r="EN300" s="131"/>
      <c r="EO300" s="131"/>
      <c r="EP300" s="131"/>
      <c r="EQ300" s="131"/>
      <c r="ER300" s="131"/>
      <c r="ES300" s="131"/>
      <c r="ET300" s="131"/>
      <c r="EU300" s="131"/>
      <c r="EV300" s="131"/>
      <c r="EW300" s="131"/>
      <c r="EX300" s="131"/>
      <c r="EY300" s="131"/>
      <c r="EZ300" s="131"/>
      <c r="FA300" s="131"/>
      <c r="FB300" s="131"/>
      <c r="FC300" s="131"/>
      <c r="FD300" s="131"/>
      <c r="FE300" s="131"/>
      <c r="FF300" s="131"/>
      <c r="FG300" s="131"/>
      <c r="FH300" s="131"/>
    </row>
    <row r="301" spans="1:164" s="19" customFormat="1" hidden="1" x14ac:dyDescent="0.85">
      <c r="A301" s="131"/>
      <c r="B301" s="131"/>
      <c r="C301" s="131"/>
      <c r="D301" s="131"/>
      <c r="E301" s="131"/>
      <c r="F301" s="131"/>
      <c r="G301" s="131"/>
      <c r="H301" s="131"/>
      <c r="I301" s="131"/>
      <c r="J301" s="131"/>
      <c r="K301" s="131"/>
      <c r="L301" s="131"/>
      <c r="M301" s="131"/>
      <c r="N301" s="131"/>
      <c r="O301" s="131"/>
      <c r="P301" s="131"/>
      <c r="Q301" s="131"/>
      <c r="R301" s="131"/>
      <c r="S301" s="131"/>
      <c r="T301" s="131"/>
      <c r="U301" s="131"/>
      <c r="V301" s="131"/>
      <c r="W301" s="131"/>
      <c r="X301" s="131"/>
      <c r="Y301" s="131"/>
      <c r="Z301" s="131"/>
      <c r="AA301" s="131"/>
      <c r="AB301" s="131"/>
      <c r="AC301" s="131"/>
      <c r="AD301" s="131"/>
      <c r="AE301" s="131"/>
      <c r="AF301" s="131"/>
      <c r="AG301" s="131"/>
      <c r="AH301" s="131"/>
      <c r="AI301" s="131"/>
      <c r="AJ301" s="131"/>
      <c r="AK301" s="131"/>
      <c r="AL301" s="131"/>
      <c r="AM301" s="131"/>
      <c r="AN301" s="131"/>
      <c r="AO301" s="131"/>
      <c r="AP301" s="131"/>
      <c r="AQ301" s="131"/>
      <c r="AR301" s="131"/>
      <c r="AS301" s="131"/>
      <c r="AT301" s="131"/>
      <c r="AU301" s="131"/>
      <c r="AV301" s="131"/>
      <c r="AW301" s="131"/>
      <c r="AX301" s="131"/>
      <c r="AY301" s="131"/>
      <c r="AZ301" s="131"/>
      <c r="BA301" s="131"/>
      <c r="BB301" s="131"/>
      <c r="BC301" s="131"/>
      <c r="BD301" s="131"/>
      <c r="BE301" s="131"/>
      <c r="BF301" s="131"/>
      <c r="BG301" s="131"/>
      <c r="BH301" s="131"/>
      <c r="BI301" s="131"/>
      <c r="BJ301" s="131"/>
      <c r="BK301" s="131"/>
      <c r="BL301" s="131"/>
      <c r="BM301" s="131"/>
      <c r="BN301" s="131"/>
      <c r="BO301" s="131"/>
      <c r="BP301" s="131"/>
      <c r="BQ301" s="131"/>
      <c r="BR301" s="131"/>
      <c r="BS301" s="131"/>
      <c r="BT301" s="131"/>
      <c r="BU301" s="131"/>
      <c r="BV301" s="131"/>
      <c r="BW301" s="131"/>
      <c r="BX301" s="131"/>
      <c r="BY301" s="131"/>
      <c r="BZ301" s="131"/>
      <c r="CA301" s="131"/>
      <c r="CB301" s="131"/>
      <c r="CC301" s="131"/>
      <c r="CD301" s="131"/>
      <c r="CE301" s="131"/>
      <c r="CF301" s="131"/>
      <c r="CG301" s="131"/>
      <c r="CH301" s="131"/>
      <c r="CI301" s="131"/>
      <c r="CJ301" s="131"/>
      <c r="CK301" s="131"/>
      <c r="CL301" s="131"/>
      <c r="CM301" s="131"/>
      <c r="CN301" s="131"/>
      <c r="CO301" s="131"/>
      <c r="CP301" s="131"/>
      <c r="CQ301" s="131"/>
      <c r="CR301" s="131"/>
      <c r="CS301" s="131"/>
      <c r="CT301" s="131"/>
      <c r="CU301" s="131"/>
      <c r="CV301" s="131"/>
      <c r="CW301" s="131"/>
      <c r="CX301" s="131"/>
      <c r="CY301" s="131"/>
      <c r="CZ301" s="131"/>
      <c r="DA301" s="131"/>
      <c r="DB301" s="131"/>
      <c r="DC301" s="131"/>
      <c r="DD301" s="131"/>
      <c r="DE301" s="131"/>
      <c r="DF301" s="131"/>
      <c r="DG301" s="131"/>
      <c r="DH301" s="131"/>
      <c r="DI301" s="131"/>
      <c r="DJ301" s="131"/>
      <c r="DK301" s="131"/>
      <c r="DL301" s="131"/>
      <c r="DM301" s="131"/>
      <c r="DN301" s="131"/>
      <c r="DO301" s="131"/>
      <c r="DP301" s="131"/>
      <c r="DQ301" s="131"/>
      <c r="DR301" s="131"/>
      <c r="DS301" s="131"/>
      <c r="DT301" s="131"/>
      <c r="DU301" s="131"/>
      <c r="DV301" s="131"/>
      <c r="DW301" s="131"/>
      <c r="DX301" s="131"/>
      <c r="DY301" s="131"/>
      <c r="DZ301" s="131"/>
      <c r="EA301" s="131"/>
      <c r="EB301" s="131"/>
      <c r="EC301" s="131"/>
      <c r="ED301" s="131"/>
      <c r="EE301" s="131"/>
      <c r="EF301" s="131"/>
      <c r="EG301" s="131"/>
      <c r="EH301" s="131"/>
      <c r="EI301" s="131"/>
      <c r="EJ301" s="131"/>
      <c r="EK301" s="131"/>
      <c r="EL301" s="131"/>
      <c r="EM301" s="131"/>
      <c r="EN301" s="131"/>
      <c r="EO301" s="131"/>
      <c r="EP301" s="131"/>
      <c r="EQ301" s="131"/>
      <c r="ER301" s="131"/>
      <c r="ES301" s="131"/>
      <c r="ET301" s="131"/>
      <c r="EU301" s="131"/>
      <c r="EV301" s="131"/>
      <c r="EW301" s="131"/>
      <c r="EX301" s="131"/>
      <c r="EY301" s="131"/>
      <c r="EZ301" s="131"/>
      <c r="FA301" s="131"/>
      <c r="FB301" s="131"/>
      <c r="FC301" s="131"/>
      <c r="FD301" s="131"/>
      <c r="FE301" s="131"/>
      <c r="FF301" s="131"/>
      <c r="FG301" s="131"/>
      <c r="FH301" s="131"/>
    </row>
    <row r="302" spans="1:164" s="19" customFormat="1" hidden="1" x14ac:dyDescent="0.85">
      <c r="A302" s="2" t="s">
        <v>189</v>
      </c>
      <c r="B302" s="2"/>
      <c r="C302" s="2"/>
      <c r="D302" s="2"/>
      <c r="E302" s="2"/>
      <c r="F302" s="2"/>
      <c r="G302" s="2"/>
      <c r="H302" s="2">
        <f t="shared" ref="H302:H308" si="847">SUM(I302:FH302)</f>
        <v>0</v>
      </c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</row>
    <row r="303" spans="1:164" s="47" customFormat="1" hidden="1" x14ac:dyDescent="0.85">
      <c r="A303" s="241"/>
      <c r="B303" s="230"/>
      <c r="C303" s="231"/>
      <c r="D303" s="139"/>
      <c r="E303" s="140"/>
      <c r="F303" s="139"/>
      <c r="G303" s="139"/>
      <c r="H303" s="232">
        <f t="shared" si="847"/>
        <v>0</v>
      </c>
      <c r="I303" s="157"/>
      <c r="J303" s="157"/>
      <c r="K303" s="157"/>
      <c r="L303" s="157"/>
      <c r="M303" s="157"/>
      <c r="N303" s="157"/>
      <c r="O303" s="157"/>
      <c r="P303" s="157"/>
      <c r="Q303" s="157"/>
      <c r="R303" s="157"/>
      <c r="S303" s="157"/>
      <c r="T303" s="157"/>
      <c r="U303" s="157"/>
      <c r="V303" s="157"/>
      <c r="W303" s="157"/>
      <c r="X303" s="157"/>
      <c r="Y303" s="157"/>
      <c r="Z303" s="157"/>
      <c r="AA303" s="157"/>
      <c r="AB303" s="157"/>
      <c r="AC303" s="157"/>
      <c r="AD303" s="157"/>
      <c r="AE303" s="157"/>
      <c r="AF303" s="157"/>
      <c r="AG303" s="157"/>
      <c r="AH303" s="157"/>
      <c r="AI303" s="157"/>
      <c r="AJ303" s="157"/>
      <c r="AK303" s="157"/>
      <c r="AL303" s="157"/>
      <c r="AM303" s="157"/>
      <c r="AN303" s="157"/>
      <c r="AO303" s="157"/>
      <c r="AP303" s="157"/>
      <c r="AQ303" s="157"/>
      <c r="AR303" s="157"/>
      <c r="AS303" s="157"/>
      <c r="AT303" s="157"/>
      <c r="AU303" s="157"/>
      <c r="AV303" s="157"/>
      <c r="AW303" s="157"/>
      <c r="AX303" s="157"/>
      <c r="AY303" s="157"/>
      <c r="AZ303" s="157"/>
      <c r="BA303" s="157"/>
      <c r="BB303" s="157"/>
      <c r="BC303" s="157"/>
      <c r="BD303" s="157"/>
      <c r="BE303" s="157"/>
      <c r="BF303" s="157"/>
      <c r="BG303" s="157"/>
      <c r="BH303" s="157"/>
      <c r="BI303" s="157"/>
      <c r="BJ303" s="157"/>
      <c r="BK303" s="157"/>
      <c r="BL303" s="157"/>
      <c r="BM303" s="157"/>
      <c r="BN303" s="157"/>
      <c r="BO303" s="157"/>
      <c r="BP303" s="157"/>
      <c r="BQ303" s="157"/>
      <c r="BR303" s="157"/>
      <c r="BS303" s="157"/>
      <c r="BT303" s="157"/>
      <c r="BU303" s="157"/>
      <c r="BV303" s="157"/>
      <c r="BW303" s="157"/>
      <c r="BX303" s="157"/>
      <c r="BY303" s="157"/>
      <c r="BZ303" s="157"/>
      <c r="CA303" s="157"/>
      <c r="CB303" s="157"/>
      <c r="CC303" s="157"/>
      <c r="CD303" s="157"/>
      <c r="CE303" s="157"/>
      <c r="CF303" s="157"/>
      <c r="CG303" s="157"/>
      <c r="CH303" s="157"/>
      <c r="CI303" s="157"/>
      <c r="CJ303" s="157"/>
      <c r="CK303" s="157"/>
      <c r="CL303" s="157"/>
      <c r="CM303" s="157"/>
      <c r="CN303" s="157"/>
      <c r="CO303" s="157"/>
      <c r="CP303" s="157"/>
      <c r="CQ303" s="157"/>
      <c r="CR303" s="157"/>
      <c r="CS303" s="157"/>
      <c r="CT303" s="157"/>
      <c r="CU303" s="157"/>
      <c r="CV303" s="157"/>
      <c r="CW303" s="157"/>
      <c r="CX303" s="157"/>
      <c r="CY303" s="157"/>
      <c r="CZ303" s="157"/>
      <c r="DA303" s="157"/>
      <c r="DB303" s="157"/>
      <c r="DC303" s="157"/>
      <c r="DD303" s="157"/>
      <c r="DE303" s="157"/>
      <c r="DF303" s="157"/>
      <c r="DG303" s="157"/>
      <c r="DH303" s="157"/>
      <c r="DI303" s="157"/>
      <c r="DJ303" s="157"/>
      <c r="DK303" s="157"/>
      <c r="DL303" s="157"/>
      <c r="DM303" s="157"/>
      <c r="DN303" s="157"/>
      <c r="DO303" s="157"/>
      <c r="DP303" s="157"/>
      <c r="DQ303" s="157"/>
      <c r="DR303" s="157"/>
      <c r="DS303" s="157"/>
      <c r="DT303" s="157"/>
      <c r="DU303" s="157"/>
      <c r="DV303" s="157"/>
      <c r="DW303" s="157"/>
      <c r="DX303" s="157"/>
      <c r="DY303" s="157"/>
      <c r="DZ303" s="157"/>
      <c r="EA303" s="157"/>
      <c r="EB303" s="157"/>
      <c r="EC303" s="157"/>
      <c r="ED303" s="157"/>
      <c r="EE303" s="157"/>
      <c r="EF303" s="157"/>
      <c r="EG303" s="157"/>
      <c r="EH303" s="157"/>
      <c r="EI303" s="157"/>
      <c r="EJ303" s="157"/>
      <c r="EK303" s="157"/>
      <c r="EL303" s="157"/>
      <c r="EM303" s="157"/>
      <c r="EN303" s="157"/>
      <c r="EO303" s="157"/>
      <c r="EP303" s="157"/>
      <c r="EQ303" s="157"/>
      <c r="ER303" s="157"/>
      <c r="ES303" s="157"/>
      <c r="ET303" s="157"/>
      <c r="EU303" s="157"/>
      <c r="EV303" s="157"/>
      <c r="EW303" s="157"/>
      <c r="EX303" s="157"/>
      <c r="EY303" s="157"/>
      <c r="EZ303" s="157"/>
      <c r="FA303" s="157"/>
      <c r="FB303" s="157"/>
      <c r="FC303" s="157"/>
      <c r="FD303" s="157"/>
      <c r="FE303" s="157"/>
      <c r="FF303" s="157"/>
      <c r="FG303" s="157"/>
      <c r="FH303" s="157"/>
    </row>
    <row r="304" spans="1:164" s="47" customFormat="1" hidden="1" x14ac:dyDescent="0.85">
      <c r="A304" s="136"/>
      <c r="B304" s="137"/>
      <c r="C304" s="138"/>
      <c r="D304" s="139"/>
      <c r="E304" s="140"/>
      <c r="F304" s="139"/>
      <c r="G304" s="139"/>
      <c r="H304" s="232">
        <f t="shared" si="847"/>
        <v>0</v>
      </c>
      <c r="I304" s="141"/>
      <c r="J304" s="141"/>
      <c r="K304" s="141"/>
      <c r="L304" s="141"/>
      <c r="M304" s="141"/>
      <c r="N304" s="141"/>
      <c r="O304" s="141"/>
      <c r="P304" s="141"/>
      <c r="Q304" s="141"/>
      <c r="R304" s="141"/>
      <c r="S304" s="141"/>
      <c r="T304" s="141"/>
      <c r="U304" s="141"/>
      <c r="V304" s="141"/>
      <c r="W304" s="141"/>
      <c r="X304" s="141"/>
      <c r="Y304" s="141"/>
      <c r="Z304" s="141"/>
      <c r="AA304" s="141"/>
      <c r="AB304" s="141"/>
      <c r="AC304" s="141"/>
      <c r="AD304" s="141"/>
      <c r="AE304" s="141"/>
      <c r="AF304" s="141"/>
      <c r="AG304" s="141"/>
      <c r="AH304" s="141"/>
      <c r="AI304" s="141"/>
      <c r="AJ304" s="141"/>
      <c r="AK304" s="141"/>
      <c r="AL304" s="141"/>
      <c r="AM304" s="141"/>
      <c r="AN304" s="141"/>
      <c r="AO304" s="141"/>
      <c r="AP304" s="141"/>
      <c r="AQ304" s="141"/>
      <c r="AR304" s="141"/>
      <c r="AS304" s="141"/>
      <c r="AT304" s="141"/>
      <c r="AU304" s="141"/>
      <c r="AV304" s="141"/>
      <c r="AW304" s="141"/>
      <c r="AX304" s="141"/>
      <c r="AY304" s="141"/>
      <c r="AZ304" s="141"/>
      <c r="BA304" s="141"/>
      <c r="BB304" s="141"/>
      <c r="BC304" s="141"/>
      <c r="BD304" s="141"/>
      <c r="BE304" s="141"/>
      <c r="BF304" s="141"/>
      <c r="BG304" s="141"/>
      <c r="BH304" s="141"/>
      <c r="BI304" s="141"/>
      <c r="BJ304" s="141"/>
      <c r="BK304" s="141"/>
      <c r="BL304" s="141"/>
      <c r="BM304" s="141"/>
      <c r="BN304" s="141"/>
      <c r="BO304" s="141"/>
      <c r="BP304" s="141"/>
      <c r="BQ304" s="141"/>
      <c r="BR304" s="141"/>
      <c r="BS304" s="141"/>
      <c r="BT304" s="141"/>
      <c r="BU304" s="141"/>
      <c r="BV304" s="141"/>
      <c r="BW304" s="141"/>
      <c r="BX304" s="141"/>
      <c r="BY304" s="141"/>
      <c r="BZ304" s="141"/>
      <c r="CA304" s="141"/>
      <c r="CB304" s="141"/>
      <c r="CC304" s="141"/>
      <c r="CD304" s="141"/>
      <c r="CE304" s="141"/>
      <c r="CF304" s="141"/>
      <c r="CG304" s="141"/>
      <c r="CH304" s="141"/>
      <c r="CI304" s="141"/>
      <c r="CJ304" s="141"/>
      <c r="CK304" s="141"/>
      <c r="CL304" s="141"/>
      <c r="CM304" s="141"/>
      <c r="CN304" s="141"/>
      <c r="CO304" s="141"/>
      <c r="CP304" s="141"/>
      <c r="CQ304" s="141"/>
      <c r="CR304" s="141"/>
      <c r="CS304" s="141"/>
      <c r="CT304" s="141"/>
      <c r="CU304" s="141"/>
      <c r="CV304" s="141"/>
      <c r="CW304" s="141"/>
      <c r="CX304" s="141"/>
      <c r="CY304" s="141"/>
      <c r="CZ304" s="141"/>
      <c r="DA304" s="141"/>
      <c r="DB304" s="141"/>
      <c r="DC304" s="141"/>
      <c r="DD304" s="141"/>
      <c r="DE304" s="141"/>
      <c r="DF304" s="141"/>
      <c r="DG304" s="141"/>
      <c r="DH304" s="141"/>
      <c r="DI304" s="141"/>
      <c r="DJ304" s="141"/>
      <c r="DK304" s="141"/>
      <c r="DL304" s="141"/>
      <c r="DM304" s="141"/>
      <c r="DN304" s="141"/>
      <c r="DO304" s="141"/>
      <c r="DP304" s="141"/>
      <c r="DQ304" s="141"/>
      <c r="DR304" s="141"/>
      <c r="DS304" s="141"/>
      <c r="DT304" s="141"/>
      <c r="DU304" s="141"/>
      <c r="DV304" s="141"/>
      <c r="DW304" s="141"/>
      <c r="DX304" s="141"/>
      <c r="DY304" s="141"/>
      <c r="DZ304" s="141"/>
      <c r="EA304" s="141"/>
      <c r="EB304" s="141"/>
      <c r="EC304" s="141"/>
      <c r="ED304" s="141"/>
      <c r="EE304" s="141"/>
      <c r="EF304" s="141"/>
      <c r="EG304" s="141"/>
      <c r="EH304" s="141"/>
      <c r="EI304" s="141"/>
      <c r="EJ304" s="141"/>
      <c r="EK304" s="141"/>
      <c r="EL304" s="141"/>
      <c r="EM304" s="141"/>
      <c r="EN304" s="141"/>
      <c r="EO304" s="141"/>
      <c r="EP304" s="141"/>
      <c r="EQ304" s="141"/>
      <c r="ER304" s="141"/>
      <c r="ES304" s="141"/>
      <c r="ET304" s="141"/>
      <c r="EU304" s="141"/>
      <c r="EV304" s="141"/>
      <c r="EW304" s="141"/>
      <c r="EX304" s="141"/>
      <c r="EY304" s="141"/>
      <c r="EZ304" s="141"/>
      <c r="FA304" s="141"/>
      <c r="FB304" s="141"/>
      <c r="FC304" s="141"/>
      <c r="FD304" s="141"/>
      <c r="FE304" s="141"/>
      <c r="FF304" s="141"/>
      <c r="FG304" s="141"/>
      <c r="FH304" s="141"/>
    </row>
    <row r="305" spans="1:164" s="142" customFormat="1" hidden="1" x14ac:dyDescent="0.85">
      <c r="A305" s="95" t="s">
        <v>201</v>
      </c>
      <c r="B305" s="95"/>
      <c r="C305" s="95"/>
      <c r="D305" s="95"/>
      <c r="E305" s="95"/>
      <c r="F305" s="95"/>
      <c r="G305" s="95"/>
      <c r="H305" s="95">
        <f t="shared" si="847"/>
        <v>0</v>
      </c>
      <c r="I305" s="95"/>
      <c r="J305" s="95"/>
      <c r="K305" s="95"/>
      <c r="L305" s="95"/>
      <c r="M305" s="95"/>
      <c r="N305" s="95"/>
      <c r="O305" s="95"/>
      <c r="P305" s="95"/>
      <c r="Q305" s="95"/>
      <c r="R305" s="95"/>
      <c r="S305" s="95"/>
      <c r="T305" s="95"/>
      <c r="U305" s="95"/>
      <c r="V305" s="95"/>
      <c r="W305" s="95"/>
      <c r="X305" s="95"/>
      <c r="Y305" s="95"/>
      <c r="Z305" s="95"/>
      <c r="AA305" s="95"/>
      <c r="AB305" s="95"/>
      <c r="AC305" s="95"/>
      <c r="AD305" s="95"/>
      <c r="AE305" s="95"/>
      <c r="AF305" s="95"/>
      <c r="AG305" s="95"/>
      <c r="AH305" s="95"/>
      <c r="AI305" s="95"/>
      <c r="AJ305" s="95"/>
      <c r="AK305" s="95"/>
      <c r="AL305" s="95"/>
      <c r="AM305" s="95"/>
      <c r="AN305" s="95"/>
      <c r="AO305" s="95"/>
      <c r="AP305" s="95"/>
      <c r="AQ305" s="95"/>
      <c r="AR305" s="95"/>
      <c r="AS305" s="95"/>
      <c r="AT305" s="95"/>
      <c r="AU305" s="95"/>
      <c r="AV305" s="95"/>
      <c r="AW305" s="95"/>
      <c r="AX305" s="95"/>
      <c r="AY305" s="95"/>
      <c r="AZ305" s="95"/>
      <c r="BA305" s="95"/>
      <c r="BB305" s="95"/>
      <c r="BC305" s="95"/>
      <c r="BD305" s="95"/>
      <c r="BE305" s="95"/>
      <c r="BF305" s="95"/>
      <c r="BG305" s="95"/>
      <c r="BH305" s="95"/>
      <c r="BI305" s="95"/>
      <c r="BJ305" s="95"/>
      <c r="BK305" s="95"/>
      <c r="BL305" s="95"/>
      <c r="BM305" s="95"/>
      <c r="BN305" s="95"/>
      <c r="BO305" s="95"/>
      <c r="BP305" s="95"/>
      <c r="BQ305" s="95"/>
      <c r="BR305" s="95"/>
      <c r="BS305" s="95"/>
      <c r="BT305" s="95"/>
      <c r="BU305" s="95"/>
      <c r="BV305" s="95"/>
      <c r="BW305" s="95"/>
      <c r="BX305" s="95"/>
      <c r="BY305" s="95"/>
      <c r="BZ305" s="95"/>
      <c r="CA305" s="95"/>
      <c r="CB305" s="95"/>
      <c r="CC305" s="95"/>
      <c r="CD305" s="95"/>
      <c r="CE305" s="95"/>
      <c r="CF305" s="95"/>
      <c r="CG305" s="95"/>
      <c r="CH305" s="95"/>
      <c r="CI305" s="95"/>
      <c r="CJ305" s="95"/>
      <c r="CK305" s="95"/>
      <c r="CL305" s="95"/>
      <c r="CM305" s="95"/>
      <c r="CN305" s="95"/>
      <c r="CO305" s="95"/>
      <c r="CP305" s="95"/>
      <c r="CQ305" s="95"/>
      <c r="CR305" s="95"/>
      <c r="CS305" s="95"/>
      <c r="CT305" s="95"/>
      <c r="CU305" s="95"/>
      <c r="CV305" s="95"/>
      <c r="CW305" s="95"/>
      <c r="CX305" s="95"/>
      <c r="CY305" s="95"/>
      <c r="CZ305" s="95"/>
      <c r="DA305" s="95"/>
      <c r="DB305" s="95"/>
      <c r="DC305" s="95"/>
      <c r="DD305" s="95"/>
      <c r="DE305" s="95"/>
      <c r="DF305" s="95"/>
      <c r="DG305" s="95"/>
      <c r="DH305" s="95"/>
      <c r="DI305" s="95"/>
      <c r="DJ305" s="95"/>
      <c r="DK305" s="95"/>
      <c r="DL305" s="95"/>
      <c r="DM305" s="95"/>
      <c r="DN305" s="95"/>
      <c r="DO305" s="95"/>
      <c r="DP305" s="95"/>
      <c r="DQ305" s="95"/>
      <c r="DR305" s="95"/>
      <c r="DS305" s="95"/>
      <c r="DT305" s="95"/>
      <c r="DU305" s="95"/>
      <c r="DV305" s="95"/>
      <c r="DW305" s="95"/>
      <c r="DX305" s="95"/>
      <c r="DY305" s="95"/>
      <c r="DZ305" s="95"/>
      <c r="EA305" s="95"/>
      <c r="EB305" s="95"/>
      <c r="EC305" s="95"/>
      <c r="ED305" s="95"/>
      <c r="EE305" s="95"/>
      <c r="EF305" s="95"/>
      <c r="EG305" s="95"/>
      <c r="EH305" s="95"/>
      <c r="EI305" s="95"/>
      <c r="EJ305" s="95"/>
      <c r="EK305" s="95"/>
      <c r="EL305" s="95"/>
      <c r="EM305" s="95"/>
      <c r="EN305" s="95"/>
      <c r="EO305" s="95"/>
      <c r="EP305" s="95"/>
      <c r="EQ305" s="95"/>
      <c r="ER305" s="95"/>
      <c r="ES305" s="95"/>
      <c r="ET305" s="95"/>
      <c r="EU305" s="95"/>
      <c r="EV305" s="95"/>
      <c r="EW305" s="95"/>
      <c r="EX305" s="95"/>
      <c r="EY305" s="95"/>
      <c r="EZ305" s="95"/>
      <c r="FA305" s="95"/>
      <c r="FB305" s="95"/>
      <c r="FC305" s="95"/>
      <c r="FD305" s="95"/>
      <c r="FE305" s="95"/>
      <c r="FF305" s="95"/>
      <c r="FG305" s="95"/>
      <c r="FH305" s="95"/>
    </row>
    <row r="306" spans="1:164" s="142" customFormat="1" hidden="1" x14ac:dyDescent="0.85">
      <c r="A306" s="50" t="s">
        <v>246</v>
      </c>
      <c r="B306" s="50"/>
      <c r="C306" s="50"/>
      <c r="D306" s="50"/>
      <c r="E306" s="50"/>
      <c r="F306" s="50"/>
      <c r="G306" s="50"/>
      <c r="H306" s="50">
        <f t="shared" si="847"/>
        <v>0</v>
      </c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  <c r="BI306" s="50"/>
      <c r="BJ306" s="50"/>
      <c r="BK306" s="50"/>
      <c r="BL306" s="50"/>
      <c r="BM306" s="50"/>
      <c r="BN306" s="50"/>
      <c r="BO306" s="50"/>
      <c r="BP306" s="50"/>
      <c r="BQ306" s="50"/>
      <c r="BR306" s="50"/>
      <c r="BS306" s="50"/>
      <c r="BT306" s="50"/>
      <c r="BU306" s="50"/>
      <c r="BV306" s="50"/>
      <c r="BW306" s="50"/>
      <c r="BX306" s="50"/>
      <c r="BY306" s="50"/>
      <c r="BZ306" s="50"/>
      <c r="CA306" s="50"/>
      <c r="CB306" s="50"/>
      <c r="CC306" s="50"/>
      <c r="CD306" s="50"/>
      <c r="CE306" s="50"/>
      <c r="CF306" s="50"/>
      <c r="CG306" s="50"/>
      <c r="CH306" s="50"/>
      <c r="CI306" s="50"/>
      <c r="CJ306" s="50"/>
      <c r="CK306" s="50"/>
      <c r="CL306" s="50"/>
      <c r="CM306" s="50"/>
      <c r="CN306" s="50"/>
      <c r="CO306" s="50"/>
      <c r="CP306" s="50"/>
      <c r="CQ306" s="50"/>
      <c r="CR306" s="50"/>
      <c r="CS306" s="50"/>
      <c r="CT306" s="50"/>
      <c r="CU306" s="50"/>
      <c r="CV306" s="50"/>
      <c r="CW306" s="50"/>
      <c r="CX306" s="50"/>
      <c r="CY306" s="50"/>
      <c r="CZ306" s="50"/>
      <c r="DA306" s="50"/>
      <c r="DB306" s="50"/>
      <c r="DC306" s="50"/>
      <c r="DD306" s="50"/>
      <c r="DE306" s="50"/>
      <c r="DF306" s="50"/>
      <c r="DG306" s="50"/>
      <c r="DH306" s="50"/>
      <c r="DI306" s="50"/>
      <c r="DJ306" s="50"/>
      <c r="DK306" s="50"/>
      <c r="DL306" s="50"/>
      <c r="DM306" s="50"/>
      <c r="DN306" s="50"/>
      <c r="DO306" s="50"/>
      <c r="DP306" s="50"/>
      <c r="DQ306" s="50"/>
      <c r="DR306" s="50"/>
      <c r="DS306" s="50"/>
      <c r="DT306" s="50"/>
      <c r="DU306" s="50"/>
      <c r="DV306" s="50"/>
      <c r="DW306" s="50"/>
      <c r="DX306" s="50"/>
      <c r="DY306" s="50"/>
      <c r="DZ306" s="50"/>
      <c r="EA306" s="50"/>
      <c r="EB306" s="50"/>
      <c r="EC306" s="50"/>
      <c r="ED306" s="50"/>
      <c r="EE306" s="50"/>
      <c r="EF306" s="50"/>
      <c r="EG306" s="50"/>
      <c r="EH306" s="50"/>
      <c r="EI306" s="50"/>
      <c r="EJ306" s="50"/>
      <c r="EK306" s="50"/>
      <c r="EL306" s="50"/>
      <c r="EM306" s="50"/>
      <c r="EN306" s="50"/>
      <c r="EO306" s="50"/>
      <c r="EP306" s="50"/>
      <c r="EQ306" s="50"/>
      <c r="ER306" s="50"/>
      <c r="ES306" s="50"/>
      <c r="ET306" s="50"/>
      <c r="EU306" s="50"/>
      <c r="EV306" s="50"/>
      <c r="EW306" s="50"/>
      <c r="EX306" s="50"/>
      <c r="EY306" s="50"/>
      <c r="EZ306" s="50"/>
      <c r="FA306" s="50"/>
      <c r="FB306" s="50"/>
      <c r="FC306" s="50"/>
      <c r="FD306" s="50"/>
      <c r="FE306" s="50"/>
      <c r="FF306" s="50"/>
      <c r="FG306" s="50"/>
      <c r="FH306" s="50"/>
    </row>
    <row r="307" spans="1:164" s="142" customFormat="1" hidden="1" x14ac:dyDescent="0.85">
      <c r="A307" s="95" t="s">
        <v>204</v>
      </c>
      <c r="B307" s="95"/>
      <c r="C307" s="95"/>
      <c r="D307" s="95"/>
      <c r="E307" s="95"/>
      <c r="F307" s="95"/>
      <c r="G307" s="95"/>
      <c r="H307" s="95">
        <f t="shared" si="847"/>
        <v>0</v>
      </c>
      <c r="I307" s="95"/>
      <c r="J307" s="95"/>
      <c r="K307" s="95"/>
      <c r="L307" s="95"/>
      <c r="M307" s="95"/>
      <c r="N307" s="95"/>
      <c r="O307" s="95"/>
      <c r="P307" s="95"/>
      <c r="Q307" s="95"/>
      <c r="R307" s="95"/>
      <c r="S307" s="95"/>
      <c r="T307" s="95"/>
      <c r="U307" s="95"/>
      <c r="V307" s="95"/>
      <c r="W307" s="95"/>
      <c r="X307" s="95"/>
      <c r="Y307" s="95"/>
      <c r="Z307" s="95"/>
      <c r="AA307" s="95"/>
      <c r="AB307" s="95"/>
      <c r="AC307" s="95"/>
      <c r="AD307" s="95"/>
      <c r="AE307" s="95"/>
      <c r="AF307" s="95"/>
      <c r="AG307" s="95"/>
      <c r="AH307" s="95"/>
      <c r="AI307" s="95"/>
      <c r="AJ307" s="95"/>
      <c r="AK307" s="95"/>
      <c r="AL307" s="95"/>
      <c r="AM307" s="95"/>
      <c r="AN307" s="95"/>
      <c r="AO307" s="95"/>
      <c r="AP307" s="95"/>
      <c r="AQ307" s="95"/>
      <c r="AR307" s="95"/>
      <c r="AS307" s="95"/>
      <c r="AT307" s="95"/>
      <c r="AU307" s="95"/>
      <c r="AV307" s="95"/>
      <c r="AW307" s="95"/>
      <c r="AX307" s="95"/>
      <c r="AY307" s="95"/>
      <c r="AZ307" s="95"/>
      <c r="BA307" s="95"/>
      <c r="BB307" s="95"/>
      <c r="BC307" s="95"/>
      <c r="BD307" s="95"/>
      <c r="BE307" s="95"/>
      <c r="BF307" s="95"/>
      <c r="BG307" s="95"/>
      <c r="BH307" s="95"/>
      <c r="BI307" s="95"/>
      <c r="BJ307" s="95"/>
      <c r="BK307" s="95"/>
      <c r="BL307" s="95"/>
      <c r="BM307" s="95"/>
      <c r="BN307" s="95"/>
      <c r="BO307" s="95"/>
      <c r="BP307" s="95"/>
      <c r="BQ307" s="95"/>
      <c r="BR307" s="95"/>
      <c r="BS307" s="95"/>
      <c r="BT307" s="95"/>
      <c r="BU307" s="95"/>
      <c r="BV307" s="95"/>
      <c r="BW307" s="95"/>
      <c r="BX307" s="95"/>
      <c r="BY307" s="95"/>
      <c r="BZ307" s="95"/>
      <c r="CA307" s="95"/>
      <c r="CB307" s="95"/>
      <c r="CC307" s="95"/>
      <c r="CD307" s="95"/>
      <c r="CE307" s="95"/>
      <c r="CF307" s="95"/>
      <c r="CG307" s="95"/>
      <c r="CH307" s="95"/>
      <c r="CI307" s="95"/>
      <c r="CJ307" s="95"/>
      <c r="CK307" s="95"/>
      <c r="CL307" s="95"/>
      <c r="CM307" s="95"/>
      <c r="CN307" s="95"/>
      <c r="CO307" s="95"/>
      <c r="CP307" s="95"/>
      <c r="CQ307" s="95"/>
      <c r="CR307" s="95"/>
      <c r="CS307" s="95"/>
      <c r="CT307" s="95"/>
      <c r="CU307" s="95"/>
      <c r="CV307" s="95"/>
      <c r="CW307" s="95"/>
      <c r="CX307" s="95"/>
      <c r="CY307" s="95"/>
      <c r="CZ307" s="95"/>
      <c r="DA307" s="95"/>
      <c r="DB307" s="95"/>
      <c r="DC307" s="95"/>
      <c r="DD307" s="95"/>
      <c r="DE307" s="95"/>
      <c r="DF307" s="95"/>
      <c r="DG307" s="95"/>
      <c r="DH307" s="95"/>
      <c r="DI307" s="95"/>
      <c r="DJ307" s="95"/>
      <c r="DK307" s="95"/>
      <c r="DL307" s="95"/>
      <c r="DM307" s="95"/>
      <c r="DN307" s="95"/>
      <c r="DO307" s="95"/>
      <c r="DP307" s="95"/>
      <c r="DQ307" s="95"/>
      <c r="DR307" s="95"/>
      <c r="DS307" s="95"/>
      <c r="DT307" s="95"/>
      <c r="DU307" s="95"/>
      <c r="DV307" s="95"/>
      <c r="DW307" s="95"/>
      <c r="DX307" s="95"/>
      <c r="DY307" s="95"/>
      <c r="DZ307" s="95"/>
      <c r="EA307" s="95"/>
      <c r="EB307" s="95"/>
      <c r="EC307" s="95"/>
      <c r="ED307" s="95"/>
      <c r="EE307" s="95"/>
      <c r="EF307" s="95"/>
      <c r="EG307" s="95"/>
      <c r="EH307" s="95"/>
      <c r="EI307" s="95"/>
      <c r="EJ307" s="95"/>
      <c r="EK307" s="95"/>
      <c r="EL307" s="95"/>
      <c r="EM307" s="95"/>
      <c r="EN307" s="95"/>
      <c r="EO307" s="95"/>
      <c r="EP307" s="95"/>
      <c r="EQ307" s="95"/>
      <c r="ER307" s="95"/>
      <c r="ES307" s="95"/>
      <c r="ET307" s="95"/>
      <c r="EU307" s="95"/>
      <c r="EV307" s="95"/>
      <c r="EW307" s="95"/>
      <c r="EX307" s="95"/>
      <c r="EY307" s="95"/>
      <c r="EZ307" s="95"/>
      <c r="FA307" s="95"/>
      <c r="FB307" s="95"/>
      <c r="FC307" s="95"/>
      <c r="FD307" s="95"/>
      <c r="FE307" s="95"/>
      <c r="FF307" s="95"/>
      <c r="FG307" s="95"/>
      <c r="FH307" s="95"/>
    </row>
    <row r="308" spans="1:164" s="142" customFormat="1" hidden="1" x14ac:dyDescent="0.85">
      <c r="A308" s="50" t="s">
        <v>205</v>
      </c>
      <c r="B308" s="50"/>
      <c r="C308" s="50"/>
      <c r="D308" s="50"/>
      <c r="E308" s="50"/>
      <c r="F308" s="50"/>
      <c r="G308" s="50"/>
      <c r="H308" s="50">
        <f t="shared" si="847"/>
        <v>0</v>
      </c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  <c r="BI308" s="50"/>
      <c r="BJ308" s="50"/>
      <c r="BK308" s="50"/>
      <c r="BL308" s="50"/>
      <c r="BM308" s="50"/>
      <c r="BN308" s="50"/>
      <c r="BO308" s="50"/>
      <c r="BP308" s="50"/>
      <c r="BQ308" s="50"/>
      <c r="BR308" s="50"/>
      <c r="BS308" s="50"/>
      <c r="BT308" s="50"/>
      <c r="BU308" s="50"/>
      <c r="BV308" s="50"/>
      <c r="BW308" s="50"/>
      <c r="BX308" s="50"/>
      <c r="BY308" s="50"/>
      <c r="BZ308" s="50"/>
      <c r="CA308" s="50"/>
      <c r="CB308" s="50"/>
      <c r="CC308" s="50"/>
      <c r="CD308" s="50"/>
      <c r="CE308" s="50"/>
      <c r="CF308" s="50"/>
      <c r="CG308" s="50"/>
      <c r="CH308" s="50"/>
      <c r="CI308" s="50"/>
      <c r="CJ308" s="50"/>
      <c r="CK308" s="50"/>
      <c r="CL308" s="50"/>
      <c r="CM308" s="50"/>
      <c r="CN308" s="50"/>
      <c r="CO308" s="50"/>
      <c r="CP308" s="50"/>
      <c r="CQ308" s="50"/>
      <c r="CR308" s="50"/>
      <c r="CS308" s="50"/>
      <c r="CT308" s="50"/>
      <c r="CU308" s="50"/>
      <c r="CV308" s="50"/>
      <c r="CW308" s="50"/>
      <c r="CX308" s="50"/>
      <c r="CY308" s="50"/>
      <c r="CZ308" s="50"/>
      <c r="DA308" s="50"/>
      <c r="DB308" s="50"/>
      <c r="DC308" s="50"/>
      <c r="DD308" s="50"/>
      <c r="DE308" s="50"/>
      <c r="DF308" s="50"/>
      <c r="DG308" s="50"/>
      <c r="DH308" s="50"/>
      <c r="DI308" s="50"/>
      <c r="DJ308" s="50"/>
      <c r="DK308" s="50"/>
      <c r="DL308" s="50"/>
      <c r="DM308" s="50"/>
      <c r="DN308" s="50"/>
      <c r="DO308" s="50"/>
      <c r="DP308" s="50"/>
      <c r="DQ308" s="50"/>
      <c r="DR308" s="50"/>
      <c r="DS308" s="50"/>
      <c r="DT308" s="50"/>
      <c r="DU308" s="50"/>
      <c r="DV308" s="50"/>
      <c r="DW308" s="50"/>
      <c r="DX308" s="50"/>
      <c r="DY308" s="50"/>
      <c r="DZ308" s="50"/>
      <c r="EA308" s="50"/>
      <c r="EB308" s="50"/>
      <c r="EC308" s="50"/>
      <c r="ED308" s="50"/>
      <c r="EE308" s="50"/>
      <c r="EF308" s="50"/>
      <c r="EG308" s="50"/>
      <c r="EH308" s="50"/>
      <c r="EI308" s="50"/>
      <c r="EJ308" s="50"/>
      <c r="EK308" s="50"/>
      <c r="EL308" s="50"/>
      <c r="EM308" s="50"/>
      <c r="EN308" s="50"/>
      <c r="EO308" s="50"/>
      <c r="EP308" s="50"/>
      <c r="EQ308" s="50"/>
      <c r="ER308" s="50"/>
      <c r="ES308" s="50"/>
      <c r="ET308" s="50"/>
      <c r="EU308" s="50"/>
      <c r="EV308" s="50"/>
      <c r="EW308" s="50"/>
      <c r="EX308" s="50"/>
      <c r="EY308" s="50"/>
      <c r="EZ308" s="50"/>
      <c r="FA308" s="50"/>
      <c r="FB308" s="50"/>
      <c r="FC308" s="50"/>
      <c r="FD308" s="50"/>
      <c r="FE308" s="50"/>
      <c r="FF308" s="50"/>
      <c r="FG308" s="50"/>
      <c r="FH308" s="50"/>
    </row>
    <row r="309" spans="1:164" s="142" customFormat="1" hidden="1" x14ac:dyDescent="0.85">
      <c r="A309" s="95" t="s">
        <v>206</v>
      </c>
      <c r="B309" s="95"/>
      <c r="C309" s="95"/>
      <c r="D309" s="95"/>
      <c r="E309" s="95"/>
      <c r="F309" s="95"/>
      <c r="G309" s="95"/>
      <c r="H309" s="98">
        <f t="shared" ref="H309:AM309" si="848">SUM(H300+H301)</f>
        <v>0</v>
      </c>
      <c r="I309" s="98">
        <f t="shared" si="848"/>
        <v>0</v>
      </c>
      <c r="J309" s="98">
        <f t="shared" si="848"/>
        <v>0</v>
      </c>
      <c r="K309" s="98">
        <f t="shared" si="848"/>
        <v>0</v>
      </c>
      <c r="L309" s="98">
        <f t="shared" si="848"/>
        <v>0</v>
      </c>
      <c r="M309" s="98">
        <f t="shared" si="848"/>
        <v>0</v>
      </c>
      <c r="N309" s="98">
        <f t="shared" si="848"/>
        <v>0</v>
      </c>
      <c r="O309" s="98">
        <f t="shared" si="848"/>
        <v>0</v>
      </c>
      <c r="P309" s="98">
        <f t="shared" si="848"/>
        <v>0</v>
      </c>
      <c r="Q309" s="98">
        <f t="shared" si="848"/>
        <v>0</v>
      </c>
      <c r="R309" s="98">
        <f t="shared" si="848"/>
        <v>0</v>
      </c>
      <c r="S309" s="98">
        <f t="shared" si="848"/>
        <v>0</v>
      </c>
      <c r="T309" s="98">
        <f t="shared" si="848"/>
        <v>0</v>
      </c>
      <c r="U309" s="98">
        <f t="shared" si="848"/>
        <v>0</v>
      </c>
      <c r="V309" s="98">
        <f t="shared" si="848"/>
        <v>0</v>
      </c>
      <c r="W309" s="98">
        <f t="shared" si="848"/>
        <v>0</v>
      </c>
      <c r="X309" s="98">
        <f t="shared" si="848"/>
        <v>0</v>
      </c>
      <c r="Y309" s="98">
        <f t="shared" si="848"/>
        <v>0</v>
      </c>
      <c r="Z309" s="98">
        <f t="shared" si="848"/>
        <v>0</v>
      </c>
      <c r="AA309" s="98">
        <f t="shared" si="848"/>
        <v>0</v>
      </c>
      <c r="AB309" s="98">
        <f t="shared" si="848"/>
        <v>0</v>
      </c>
      <c r="AC309" s="98">
        <f t="shared" si="848"/>
        <v>0</v>
      </c>
      <c r="AD309" s="98">
        <f t="shared" si="848"/>
        <v>0</v>
      </c>
      <c r="AE309" s="98">
        <f t="shared" si="848"/>
        <v>0</v>
      </c>
      <c r="AF309" s="98">
        <f t="shared" si="848"/>
        <v>0</v>
      </c>
      <c r="AG309" s="98">
        <f t="shared" si="848"/>
        <v>0</v>
      </c>
      <c r="AH309" s="98">
        <f t="shared" si="848"/>
        <v>0</v>
      </c>
      <c r="AI309" s="98">
        <f t="shared" si="848"/>
        <v>0</v>
      </c>
      <c r="AJ309" s="98">
        <f t="shared" si="848"/>
        <v>0</v>
      </c>
      <c r="AK309" s="98">
        <f t="shared" si="848"/>
        <v>0</v>
      </c>
      <c r="AL309" s="98">
        <f t="shared" si="848"/>
        <v>0</v>
      </c>
      <c r="AM309" s="98">
        <f t="shared" si="848"/>
        <v>0</v>
      </c>
      <c r="AN309" s="98">
        <f t="shared" ref="AN309:BS309" si="849">SUM(AN300+AN301)</f>
        <v>0</v>
      </c>
      <c r="AO309" s="98">
        <f t="shared" si="849"/>
        <v>0</v>
      </c>
      <c r="AP309" s="98">
        <f t="shared" si="849"/>
        <v>0</v>
      </c>
      <c r="AQ309" s="98">
        <f t="shared" si="849"/>
        <v>0</v>
      </c>
      <c r="AR309" s="98">
        <f t="shared" si="849"/>
        <v>0</v>
      </c>
      <c r="AS309" s="98">
        <f t="shared" si="849"/>
        <v>0</v>
      </c>
      <c r="AT309" s="98">
        <f t="shared" si="849"/>
        <v>0</v>
      </c>
      <c r="AU309" s="98">
        <f t="shared" si="849"/>
        <v>0</v>
      </c>
      <c r="AV309" s="98">
        <f t="shared" si="849"/>
        <v>0</v>
      </c>
      <c r="AW309" s="98">
        <f t="shared" si="849"/>
        <v>0</v>
      </c>
      <c r="AX309" s="98">
        <f t="shared" si="849"/>
        <v>0</v>
      </c>
      <c r="AY309" s="98">
        <f t="shared" si="849"/>
        <v>0</v>
      </c>
      <c r="AZ309" s="98">
        <f t="shared" si="849"/>
        <v>0</v>
      </c>
      <c r="BA309" s="98">
        <f t="shared" si="849"/>
        <v>0</v>
      </c>
      <c r="BB309" s="98">
        <f t="shared" si="849"/>
        <v>0</v>
      </c>
      <c r="BC309" s="98">
        <f t="shared" si="849"/>
        <v>0</v>
      </c>
      <c r="BD309" s="98">
        <f t="shared" si="849"/>
        <v>0</v>
      </c>
      <c r="BE309" s="98">
        <f t="shared" si="849"/>
        <v>0</v>
      </c>
      <c r="BF309" s="98">
        <f t="shared" si="849"/>
        <v>0</v>
      </c>
      <c r="BG309" s="98">
        <f t="shared" si="849"/>
        <v>0</v>
      </c>
      <c r="BH309" s="98">
        <f t="shared" si="849"/>
        <v>0</v>
      </c>
      <c r="BI309" s="98">
        <f t="shared" si="849"/>
        <v>0</v>
      </c>
      <c r="BJ309" s="98">
        <f t="shared" si="849"/>
        <v>0</v>
      </c>
      <c r="BK309" s="98">
        <f t="shared" si="849"/>
        <v>0</v>
      </c>
      <c r="BL309" s="98">
        <f t="shared" si="849"/>
        <v>0</v>
      </c>
      <c r="BM309" s="98">
        <f t="shared" si="849"/>
        <v>0</v>
      </c>
      <c r="BN309" s="98">
        <f t="shared" si="849"/>
        <v>0</v>
      </c>
      <c r="BO309" s="98">
        <f t="shared" si="849"/>
        <v>0</v>
      </c>
      <c r="BP309" s="98">
        <f t="shared" si="849"/>
        <v>0</v>
      </c>
      <c r="BQ309" s="98">
        <f t="shared" si="849"/>
        <v>0</v>
      </c>
      <c r="BR309" s="98">
        <f t="shared" si="849"/>
        <v>0</v>
      </c>
      <c r="BS309" s="98">
        <f t="shared" si="849"/>
        <v>0</v>
      </c>
      <c r="BT309" s="98">
        <f t="shared" ref="BT309:CR309" si="850">SUM(BT300+BT301)</f>
        <v>0</v>
      </c>
      <c r="BU309" s="98">
        <f t="shared" si="850"/>
        <v>0</v>
      </c>
      <c r="BV309" s="98">
        <f t="shared" si="850"/>
        <v>0</v>
      </c>
      <c r="BW309" s="98">
        <f t="shared" si="850"/>
        <v>0</v>
      </c>
      <c r="BX309" s="98">
        <f t="shared" si="850"/>
        <v>0</v>
      </c>
      <c r="BY309" s="98">
        <f t="shared" si="850"/>
        <v>0</v>
      </c>
      <c r="BZ309" s="98">
        <f t="shared" si="850"/>
        <v>0</v>
      </c>
      <c r="CA309" s="98">
        <f t="shared" si="850"/>
        <v>0</v>
      </c>
      <c r="CB309" s="98">
        <f t="shared" si="850"/>
        <v>0</v>
      </c>
      <c r="CC309" s="98">
        <f t="shared" si="850"/>
        <v>0</v>
      </c>
      <c r="CD309" s="98">
        <f t="shared" si="850"/>
        <v>0</v>
      </c>
      <c r="CE309" s="98">
        <f t="shared" si="850"/>
        <v>0</v>
      </c>
      <c r="CF309" s="98">
        <f t="shared" si="850"/>
        <v>0</v>
      </c>
      <c r="CG309" s="98">
        <f t="shared" si="850"/>
        <v>0</v>
      </c>
      <c r="CH309" s="98">
        <f t="shared" si="850"/>
        <v>0</v>
      </c>
      <c r="CI309" s="98">
        <f t="shared" si="850"/>
        <v>0</v>
      </c>
      <c r="CJ309" s="98">
        <f t="shared" si="850"/>
        <v>0</v>
      </c>
      <c r="CK309" s="98">
        <f t="shared" si="850"/>
        <v>0</v>
      </c>
      <c r="CL309" s="98">
        <f t="shared" si="850"/>
        <v>0</v>
      </c>
      <c r="CM309" s="98">
        <f t="shared" si="850"/>
        <v>0</v>
      </c>
      <c r="CN309" s="98">
        <f t="shared" si="850"/>
        <v>0</v>
      </c>
      <c r="CO309" s="98">
        <f t="shared" si="850"/>
        <v>0</v>
      </c>
      <c r="CP309" s="98">
        <f t="shared" si="850"/>
        <v>0</v>
      </c>
      <c r="CQ309" s="98">
        <f t="shared" si="850"/>
        <v>0</v>
      </c>
      <c r="CR309" s="98">
        <f t="shared" si="850"/>
        <v>0</v>
      </c>
      <c r="CS309" s="98"/>
      <c r="CT309" s="98">
        <f t="shared" ref="CT309:DY309" si="851">SUM(CT300+CT301)</f>
        <v>0</v>
      </c>
      <c r="CU309" s="98">
        <f t="shared" si="851"/>
        <v>0</v>
      </c>
      <c r="CV309" s="98">
        <f t="shared" si="851"/>
        <v>0</v>
      </c>
      <c r="CW309" s="98">
        <f t="shared" si="851"/>
        <v>0</v>
      </c>
      <c r="CX309" s="98">
        <f t="shared" si="851"/>
        <v>0</v>
      </c>
      <c r="CY309" s="98">
        <f t="shared" si="851"/>
        <v>0</v>
      </c>
      <c r="CZ309" s="98">
        <f t="shared" si="851"/>
        <v>0</v>
      </c>
      <c r="DA309" s="98">
        <f t="shared" si="851"/>
        <v>0</v>
      </c>
      <c r="DB309" s="98">
        <f t="shared" si="851"/>
        <v>0</v>
      </c>
      <c r="DC309" s="98">
        <f t="shared" si="851"/>
        <v>0</v>
      </c>
      <c r="DD309" s="98">
        <f t="shared" si="851"/>
        <v>0</v>
      </c>
      <c r="DE309" s="98">
        <f t="shared" si="851"/>
        <v>0</v>
      </c>
      <c r="DF309" s="98">
        <f t="shared" si="851"/>
        <v>0</v>
      </c>
      <c r="DG309" s="98">
        <f t="shared" si="851"/>
        <v>0</v>
      </c>
      <c r="DH309" s="98">
        <f t="shared" si="851"/>
        <v>0</v>
      </c>
      <c r="DI309" s="98">
        <f t="shared" si="851"/>
        <v>0</v>
      </c>
      <c r="DJ309" s="98">
        <f t="shared" si="851"/>
        <v>0</v>
      </c>
      <c r="DK309" s="98">
        <f t="shared" si="851"/>
        <v>0</v>
      </c>
      <c r="DL309" s="98">
        <f t="shared" si="851"/>
        <v>0</v>
      </c>
      <c r="DM309" s="98">
        <f t="shared" si="851"/>
        <v>0</v>
      </c>
      <c r="DN309" s="98">
        <f t="shared" si="851"/>
        <v>0</v>
      </c>
      <c r="DO309" s="98">
        <f t="shared" si="851"/>
        <v>0</v>
      </c>
      <c r="DP309" s="98">
        <f t="shared" si="851"/>
        <v>0</v>
      </c>
      <c r="DQ309" s="98">
        <f t="shared" si="851"/>
        <v>0</v>
      </c>
      <c r="DR309" s="98">
        <f t="shared" si="851"/>
        <v>0</v>
      </c>
      <c r="DS309" s="98">
        <f t="shared" si="851"/>
        <v>0</v>
      </c>
      <c r="DT309" s="98">
        <f t="shared" si="851"/>
        <v>0</v>
      </c>
      <c r="DU309" s="98">
        <f t="shared" si="851"/>
        <v>0</v>
      </c>
      <c r="DV309" s="98">
        <f t="shared" si="851"/>
        <v>0</v>
      </c>
      <c r="DW309" s="98">
        <f t="shared" si="851"/>
        <v>0</v>
      </c>
      <c r="DX309" s="98">
        <f t="shared" si="851"/>
        <v>0</v>
      </c>
      <c r="DY309" s="98">
        <f t="shared" si="851"/>
        <v>0</v>
      </c>
      <c r="DZ309" s="98">
        <f t="shared" ref="DZ309:FH309" si="852">SUM(DZ300+DZ301)</f>
        <v>0</v>
      </c>
      <c r="EA309" s="98">
        <f t="shared" si="852"/>
        <v>0</v>
      </c>
      <c r="EB309" s="98">
        <f t="shared" si="852"/>
        <v>0</v>
      </c>
      <c r="EC309" s="98">
        <f t="shared" si="852"/>
        <v>0</v>
      </c>
      <c r="ED309" s="98">
        <f t="shared" si="852"/>
        <v>0</v>
      </c>
      <c r="EE309" s="98">
        <f t="shared" si="852"/>
        <v>0</v>
      </c>
      <c r="EF309" s="98">
        <f t="shared" si="852"/>
        <v>0</v>
      </c>
      <c r="EG309" s="98">
        <f t="shared" si="852"/>
        <v>0</v>
      </c>
      <c r="EH309" s="98">
        <f t="shared" si="852"/>
        <v>0</v>
      </c>
      <c r="EI309" s="98">
        <f t="shared" si="852"/>
        <v>0</v>
      </c>
      <c r="EJ309" s="98">
        <f t="shared" si="852"/>
        <v>0</v>
      </c>
      <c r="EK309" s="98">
        <f t="shared" si="852"/>
        <v>0</v>
      </c>
      <c r="EL309" s="98">
        <f t="shared" si="852"/>
        <v>0</v>
      </c>
      <c r="EM309" s="98">
        <f t="shared" si="852"/>
        <v>0</v>
      </c>
      <c r="EN309" s="98">
        <f t="shared" si="852"/>
        <v>0</v>
      </c>
      <c r="EO309" s="98">
        <f t="shared" si="852"/>
        <v>0</v>
      </c>
      <c r="EP309" s="98">
        <f t="shared" si="852"/>
        <v>0</v>
      </c>
      <c r="EQ309" s="98">
        <f t="shared" si="852"/>
        <v>0</v>
      </c>
      <c r="ER309" s="98">
        <f t="shared" si="852"/>
        <v>0</v>
      </c>
      <c r="ES309" s="98">
        <f t="shared" si="852"/>
        <v>0</v>
      </c>
      <c r="ET309" s="98">
        <f t="shared" si="852"/>
        <v>0</v>
      </c>
      <c r="EU309" s="98">
        <f t="shared" si="852"/>
        <v>0</v>
      </c>
      <c r="EV309" s="98">
        <f t="shared" si="852"/>
        <v>0</v>
      </c>
      <c r="EW309" s="98">
        <f t="shared" si="852"/>
        <v>0</v>
      </c>
      <c r="EX309" s="98">
        <f t="shared" si="852"/>
        <v>0</v>
      </c>
      <c r="EY309" s="98">
        <f t="shared" si="852"/>
        <v>0</v>
      </c>
      <c r="EZ309" s="98">
        <f t="shared" si="852"/>
        <v>0</v>
      </c>
      <c r="FA309" s="98">
        <f t="shared" si="852"/>
        <v>0</v>
      </c>
      <c r="FB309" s="98">
        <f t="shared" si="852"/>
        <v>0</v>
      </c>
      <c r="FC309" s="98">
        <f t="shared" si="852"/>
        <v>0</v>
      </c>
      <c r="FD309" s="98">
        <f t="shared" si="852"/>
        <v>0</v>
      </c>
      <c r="FE309" s="98">
        <f t="shared" si="852"/>
        <v>0</v>
      </c>
      <c r="FF309" s="98">
        <f t="shared" si="852"/>
        <v>0</v>
      </c>
      <c r="FG309" s="98">
        <f t="shared" si="852"/>
        <v>0</v>
      </c>
      <c r="FH309" s="98">
        <f t="shared" si="852"/>
        <v>0</v>
      </c>
    </row>
    <row r="310" spans="1:164" s="142" customFormat="1" ht="45" customHeight="1" x14ac:dyDescent="0.85">
      <c r="A310" s="50" t="s">
        <v>332</v>
      </c>
      <c r="B310" s="50" t="s">
        <v>332</v>
      </c>
      <c r="C310" s="50" t="s">
        <v>333</v>
      </c>
      <c r="D310" s="50"/>
      <c r="E310" s="50"/>
      <c r="F310" s="50"/>
      <c r="G310" s="50"/>
      <c r="H310" s="50">
        <f t="shared" ref="H310" si="853">SUM(I310:FH310)</f>
        <v>109074000</v>
      </c>
      <c r="I310" s="50">
        <f>SUM(I313:I316)</f>
        <v>192000</v>
      </c>
      <c r="J310" s="50">
        <f t="shared" ref="J310:BU310" si="854">SUM(J313:J316)</f>
        <v>0</v>
      </c>
      <c r="K310" s="50">
        <f t="shared" si="854"/>
        <v>96000</v>
      </c>
      <c r="L310" s="50">
        <f t="shared" si="854"/>
        <v>144000</v>
      </c>
      <c r="M310" s="50">
        <f t="shared" si="854"/>
        <v>1052000</v>
      </c>
      <c r="N310" s="50">
        <f t="shared" si="854"/>
        <v>504000</v>
      </c>
      <c r="O310" s="50">
        <f t="shared" si="854"/>
        <v>300000</v>
      </c>
      <c r="P310" s="50">
        <f t="shared" si="854"/>
        <v>492000</v>
      </c>
      <c r="Q310" s="50">
        <f t="shared" si="854"/>
        <v>484000</v>
      </c>
      <c r="R310" s="50">
        <f t="shared" si="854"/>
        <v>868000</v>
      </c>
      <c r="S310" s="50">
        <f t="shared" si="854"/>
        <v>612000</v>
      </c>
      <c r="T310" s="50">
        <f t="shared" si="854"/>
        <v>3180000</v>
      </c>
      <c r="U310" s="50">
        <f t="shared" si="854"/>
        <v>2400000</v>
      </c>
      <c r="V310" s="50">
        <f t="shared" si="854"/>
        <v>2296000</v>
      </c>
      <c r="W310" s="50">
        <f t="shared" si="854"/>
        <v>2392000</v>
      </c>
      <c r="X310" s="50">
        <f t="shared" si="854"/>
        <v>2700000</v>
      </c>
      <c r="Y310" s="50">
        <f t="shared" si="854"/>
        <v>1528000</v>
      </c>
      <c r="Z310" s="50">
        <f t="shared" si="854"/>
        <v>2008000</v>
      </c>
      <c r="AA310" s="50">
        <f t="shared" si="854"/>
        <v>960000</v>
      </c>
      <c r="AB310" s="50">
        <f t="shared" si="854"/>
        <v>0</v>
      </c>
      <c r="AC310" s="50">
        <f t="shared" si="854"/>
        <v>388000</v>
      </c>
      <c r="AD310" s="50">
        <f t="shared" si="854"/>
        <v>4431000</v>
      </c>
      <c r="AE310" s="50">
        <f t="shared" si="854"/>
        <v>2308000</v>
      </c>
      <c r="AF310" s="50">
        <f t="shared" si="854"/>
        <v>3180000</v>
      </c>
      <c r="AG310" s="50">
        <f t="shared" si="854"/>
        <v>2424000</v>
      </c>
      <c r="AH310" s="50">
        <f t="shared" si="854"/>
        <v>2892000</v>
      </c>
      <c r="AI310" s="50">
        <f t="shared" si="854"/>
        <v>3256000</v>
      </c>
      <c r="AJ310" s="50">
        <f t="shared" si="854"/>
        <v>852000</v>
      </c>
      <c r="AK310" s="50">
        <f t="shared" si="854"/>
        <v>1347000</v>
      </c>
      <c r="AL310" s="50">
        <f t="shared" si="854"/>
        <v>300000</v>
      </c>
      <c r="AM310" s="50">
        <f t="shared" si="854"/>
        <v>2604000</v>
      </c>
      <c r="AN310" s="50">
        <f t="shared" si="854"/>
        <v>1816000</v>
      </c>
      <c r="AO310" s="50">
        <f t="shared" si="854"/>
        <v>1536000</v>
      </c>
      <c r="AP310" s="50">
        <f t="shared" si="854"/>
        <v>1827000</v>
      </c>
      <c r="AQ310" s="50">
        <f t="shared" si="854"/>
        <v>2604000</v>
      </c>
      <c r="AR310" s="50">
        <f t="shared" si="854"/>
        <v>1428000</v>
      </c>
      <c r="AS310" s="50">
        <f t="shared" si="854"/>
        <v>1316000</v>
      </c>
      <c r="AT310" s="50">
        <f t="shared" si="854"/>
        <v>3192000</v>
      </c>
      <c r="AU310" s="50">
        <f t="shared" si="854"/>
        <v>588000</v>
      </c>
      <c r="AV310" s="50">
        <f t="shared" si="854"/>
        <v>2040000</v>
      </c>
      <c r="AW310" s="50">
        <f t="shared" si="854"/>
        <v>2776000</v>
      </c>
      <c r="AX310" s="50">
        <f t="shared" si="854"/>
        <v>2208000</v>
      </c>
      <c r="AY310" s="50">
        <f t="shared" si="854"/>
        <v>300000</v>
      </c>
      <c r="AZ310" s="50">
        <f t="shared" si="854"/>
        <v>2608000</v>
      </c>
      <c r="BA310" s="50">
        <f t="shared" si="854"/>
        <v>2808000</v>
      </c>
      <c r="BB310" s="50">
        <f t="shared" si="854"/>
        <v>1756000</v>
      </c>
      <c r="BC310" s="50">
        <f t="shared" si="854"/>
        <v>1756000</v>
      </c>
      <c r="BD310" s="50">
        <f t="shared" si="854"/>
        <v>856000</v>
      </c>
      <c r="BE310" s="50">
        <f t="shared" si="854"/>
        <v>1732000</v>
      </c>
      <c r="BF310" s="50">
        <f t="shared" si="854"/>
        <v>2296000</v>
      </c>
      <c r="BG310" s="50">
        <f t="shared" si="854"/>
        <v>960000</v>
      </c>
      <c r="BH310" s="50">
        <f t="shared" si="854"/>
        <v>396000</v>
      </c>
      <c r="BI310" s="50">
        <f t="shared" si="854"/>
        <v>860000</v>
      </c>
      <c r="BJ310" s="50">
        <f t="shared" si="854"/>
        <v>492000</v>
      </c>
      <c r="BK310" s="50">
        <f t="shared" si="854"/>
        <v>672000</v>
      </c>
      <c r="BL310" s="50">
        <f t="shared" si="854"/>
        <v>192000</v>
      </c>
      <c r="BM310" s="50">
        <f t="shared" si="854"/>
        <v>396000</v>
      </c>
      <c r="BN310" s="50">
        <f t="shared" si="854"/>
        <v>1340000</v>
      </c>
      <c r="BO310" s="50">
        <f t="shared" si="854"/>
        <v>1260000</v>
      </c>
      <c r="BP310" s="50">
        <f t="shared" si="854"/>
        <v>396000</v>
      </c>
      <c r="BQ310" s="50">
        <f t="shared" si="854"/>
        <v>1036000</v>
      </c>
      <c r="BR310" s="50">
        <f t="shared" si="854"/>
        <v>192000</v>
      </c>
      <c r="BS310" s="50">
        <f t="shared" si="854"/>
        <v>432000</v>
      </c>
      <c r="BT310" s="50">
        <f t="shared" si="854"/>
        <v>1416000</v>
      </c>
      <c r="BU310" s="50">
        <f t="shared" si="854"/>
        <v>1156000</v>
      </c>
      <c r="BV310" s="50">
        <f t="shared" ref="BV310:DG310" si="855">SUM(BV313:BV316)</f>
        <v>684000</v>
      </c>
      <c r="BW310" s="50">
        <f t="shared" si="855"/>
        <v>1452000</v>
      </c>
      <c r="BX310" s="50">
        <f t="shared" si="855"/>
        <v>0</v>
      </c>
      <c r="BY310" s="50">
        <f t="shared" si="855"/>
        <v>0</v>
      </c>
      <c r="BZ310" s="50">
        <f t="shared" si="855"/>
        <v>676000</v>
      </c>
      <c r="CA310" s="50">
        <f t="shared" si="855"/>
        <v>192000</v>
      </c>
      <c r="CB310" s="50">
        <f t="shared" si="855"/>
        <v>1280000</v>
      </c>
      <c r="CC310" s="50">
        <f t="shared" si="855"/>
        <v>1820000</v>
      </c>
      <c r="CD310" s="50">
        <f t="shared" si="855"/>
        <v>2031000</v>
      </c>
      <c r="CE310" s="50">
        <f t="shared" si="855"/>
        <v>192000</v>
      </c>
      <c r="CF310" s="50">
        <f t="shared" si="855"/>
        <v>483000</v>
      </c>
      <c r="CG310" s="50">
        <f t="shared" si="855"/>
        <v>472000</v>
      </c>
      <c r="CH310" s="50">
        <f t="shared" si="855"/>
        <v>0</v>
      </c>
      <c r="CI310" s="50">
        <f t="shared" si="855"/>
        <v>876000</v>
      </c>
      <c r="CJ310" s="50">
        <f t="shared" si="855"/>
        <v>1452000</v>
      </c>
      <c r="CK310" s="50">
        <f t="shared" si="855"/>
        <v>108000</v>
      </c>
      <c r="CL310" s="50">
        <f t="shared" si="855"/>
        <v>1548000</v>
      </c>
      <c r="CM310" s="50">
        <f t="shared" si="855"/>
        <v>384000</v>
      </c>
      <c r="CN310" s="50">
        <f t="shared" si="855"/>
        <v>768000</v>
      </c>
      <c r="CO310" s="50">
        <f t="shared" si="855"/>
        <v>672000</v>
      </c>
      <c r="CP310" s="50">
        <f t="shared" si="855"/>
        <v>768000</v>
      </c>
      <c r="CQ310" s="50">
        <f t="shared" si="855"/>
        <v>0</v>
      </c>
      <c r="CR310" s="50">
        <f t="shared" si="855"/>
        <v>99000</v>
      </c>
      <c r="CS310" s="50">
        <f t="shared" si="855"/>
        <v>192000</v>
      </c>
      <c r="CT310" s="50">
        <f t="shared" si="855"/>
        <v>0</v>
      </c>
      <c r="CU310" s="50">
        <f t="shared" si="855"/>
        <v>0</v>
      </c>
      <c r="CV310" s="50">
        <f t="shared" si="855"/>
        <v>0</v>
      </c>
      <c r="CW310" s="50">
        <f t="shared" si="855"/>
        <v>0</v>
      </c>
      <c r="CX310" s="50">
        <f t="shared" si="855"/>
        <v>0</v>
      </c>
      <c r="CY310" s="50">
        <f t="shared" si="855"/>
        <v>0</v>
      </c>
      <c r="CZ310" s="50">
        <f t="shared" si="855"/>
        <v>0</v>
      </c>
      <c r="DA310" s="50">
        <f t="shared" si="855"/>
        <v>96000</v>
      </c>
      <c r="DB310" s="50">
        <f t="shared" si="855"/>
        <v>0</v>
      </c>
      <c r="DC310" s="50">
        <f t="shared" si="855"/>
        <v>0</v>
      </c>
      <c r="DD310" s="50">
        <f t="shared" si="855"/>
        <v>0</v>
      </c>
      <c r="DE310" s="50">
        <f t="shared" si="855"/>
        <v>0</v>
      </c>
      <c r="DF310" s="50">
        <f t="shared" si="855"/>
        <v>0</v>
      </c>
      <c r="DG310" s="50">
        <f t="shared" si="855"/>
        <v>0</v>
      </c>
      <c r="DH310" s="50">
        <f t="shared" ref="DH310" si="856">SUM(DI310:JG310)</f>
        <v>0</v>
      </c>
      <c r="DI310" s="50">
        <f t="shared" ref="DI310" si="857">SUM(DJ310:JH310)</f>
        <v>0</v>
      </c>
      <c r="DJ310" s="50">
        <f t="shared" ref="DJ310" si="858">SUM(DK310:JI310)</f>
        <v>0</v>
      </c>
      <c r="DK310" s="50">
        <f t="shared" ref="DK310" si="859">SUM(DL310:JJ310)</f>
        <v>0</v>
      </c>
      <c r="DL310" s="50">
        <f t="shared" ref="DL310" si="860">SUM(DM310:JK310)</f>
        <v>0</v>
      </c>
      <c r="DM310" s="50">
        <f t="shared" ref="DM310" si="861">SUM(DN310:JL310)</f>
        <v>0</v>
      </c>
      <c r="DN310" s="50">
        <f t="shared" ref="DN310" si="862">SUM(DO310:JM310)</f>
        <v>0</v>
      </c>
      <c r="DO310" s="50">
        <f t="shared" ref="DO310" si="863">SUM(DP310:JN310)</f>
        <v>0</v>
      </c>
      <c r="DP310" s="50">
        <f t="shared" ref="DP310" si="864">SUM(DQ310:JO310)</f>
        <v>0</v>
      </c>
      <c r="DQ310" s="50">
        <f t="shared" ref="DQ310" si="865">SUM(DR310:JP310)</f>
        <v>0</v>
      </c>
      <c r="DR310" s="50">
        <f t="shared" ref="DR310" si="866">SUM(DS310:JQ310)</f>
        <v>0</v>
      </c>
      <c r="DS310" s="50">
        <f t="shared" ref="DS310" si="867">SUM(DT310:JR310)</f>
        <v>0</v>
      </c>
      <c r="DT310" s="50">
        <f t="shared" ref="DT310" si="868">SUM(DU310:JS310)</f>
        <v>0</v>
      </c>
      <c r="DU310" s="50">
        <f t="shared" ref="DU310" si="869">SUM(DV310:JT310)</f>
        <v>0</v>
      </c>
      <c r="DV310" s="50">
        <f t="shared" ref="DV310" si="870">SUM(DW310:JU310)</f>
        <v>0</v>
      </c>
      <c r="DW310" s="50">
        <f t="shared" ref="DW310" si="871">SUM(DX310:JV310)</f>
        <v>0</v>
      </c>
      <c r="DX310" s="50">
        <f t="shared" ref="DX310" si="872">SUM(DY310:JW310)</f>
        <v>0</v>
      </c>
      <c r="DY310" s="50">
        <f t="shared" ref="DY310" si="873">SUM(DZ310:JX310)</f>
        <v>0</v>
      </c>
      <c r="DZ310" s="50">
        <f t="shared" ref="DZ310" si="874">SUM(EA310:JY310)</f>
        <v>0</v>
      </c>
      <c r="EA310" s="50">
        <f t="shared" ref="EA310" si="875">SUM(EB310:JZ310)</f>
        <v>0</v>
      </c>
      <c r="EB310" s="50">
        <f t="shared" ref="EB310" si="876">SUM(EC310:KA310)</f>
        <v>0</v>
      </c>
      <c r="EC310" s="50">
        <f t="shared" ref="EC310" si="877">SUM(ED310:KB310)</f>
        <v>0</v>
      </c>
      <c r="ED310" s="50">
        <f t="shared" ref="ED310" si="878">SUM(EE310:KC310)</f>
        <v>0</v>
      </c>
      <c r="EE310" s="50">
        <f t="shared" ref="EE310" si="879">SUM(EF310:KD310)</f>
        <v>0</v>
      </c>
      <c r="EF310" s="50">
        <f t="shared" ref="EF310" si="880">SUM(EG310:KE310)</f>
        <v>0</v>
      </c>
      <c r="EG310" s="50">
        <f t="shared" ref="EG310" si="881">SUM(EH310:KF310)</f>
        <v>0</v>
      </c>
      <c r="EH310" s="50">
        <f t="shared" ref="EH310" si="882">SUM(EI310:KG310)</f>
        <v>0</v>
      </c>
      <c r="EI310" s="50">
        <f t="shared" ref="EI310" si="883">SUM(EJ310:KH310)</f>
        <v>0</v>
      </c>
      <c r="EJ310" s="50">
        <f t="shared" ref="EJ310" si="884">SUM(EK310:KI310)</f>
        <v>0</v>
      </c>
      <c r="EK310" s="50">
        <f t="shared" ref="EK310" si="885">SUM(EL310:KJ310)</f>
        <v>0</v>
      </c>
      <c r="EL310" s="50">
        <f t="shared" ref="EL310" si="886">SUM(EM310:KK310)</f>
        <v>0</v>
      </c>
      <c r="EM310" s="50">
        <f t="shared" ref="EM310" si="887">SUM(EN310:KL310)</f>
        <v>0</v>
      </c>
      <c r="EN310" s="50">
        <f t="shared" ref="EN310" si="888">SUM(EO310:KM310)</f>
        <v>0</v>
      </c>
      <c r="EO310" s="50">
        <f t="shared" ref="EO310" si="889">SUM(EP310:KN310)</f>
        <v>0</v>
      </c>
      <c r="EP310" s="50">
        <f t="shared" ref="EP310" si="890">SUM(EQ310:KO310)</f>
        <v>0</v>
      </c>
      <c r="EQ310" s="50">
        <f t="shared" ref="EQ310" si="891">SUM(ER310:KP310)</f>
        <v>0</v>
      </c>
      <c r="ER310" s="50">
        <f t="shared" ref="ER310" si="892">SUM(ES310:KQ310)</f>
        <v>0</v>
      </c>
      <c r="ES310" s="50">
        <f t="shared" ref="ES310" si="893">SUM(ET310:KR310)</f>
        <v>0</v>
      </c>
      <c r="ET310" s="50">
        <f t="shared" ref="ET310" si="894">SUM(EU310:KS310)</f>
        <v>0</v>
      </c>
      <c r="EU310" s="50">
        <f t="shared" ref="EU310" si="895">SUM(EV310:KT310)</f>
        <v>0</v>
      </c>
      <c r="EV310" s="50">
        <f t="shared" ref="EV310" si="896">SUM(EW310:KU310)</f>
        <v>0</v>
      </c>
      <c r="EW310" s="50">
        <f t="shared" ref="EW310" si="897">SUM(EX310:KV310)</f>
        <v>0</v>
      </c>
      <c r="EX310" s="50">
        <f t="shared" ref="EX310" si="898">SUM(EY310:KW310)</f>
        <v>0</v>
      </c>
      <c r="EY310" s="50">
        <f t="shared" ref="EY310" si="899">SUM(EZ310:KX310)</f>
        <v>0</v>
      </c>
      <c r="EZ310" s="50">
        <f t="shared" ref="EZ310" si="900">SUM(FA310:KY310)</f>
        <v>0</v>
      </c>
      <c r="FA310" s="50">
        <f t="shared" ref="FA310" si="901">SUM(FB310:KZ310)</f>
        <v>0</v>
      </c>
      <c r="FB310" s="50">
        <f t="shared" ref="FB310" si="902">SUM(FC310:LA310)</f>
        <v>0</v>
      </c>
      <c r="FC310" s="50">
        <f t="shared" ref="FC310" si="903">SUM(FD310:LB310)</f>
        <v>0</v>
      </c>
      <c r="FD310" s="50">
        <f t="shared" ref="FD310" si="904">SUM(FE310:LC310)</f>
        <v>0</v>
      </c>
      <c r="FE310" s="50">
        <f t="shared" ref="FE310" si="905">SUM(FF310:LD310)</f>
        <v>0</v>
      </c>
      <c r="FF310" s="50">
        <f t="shared" ref="FF310" si="906">SUM(FG310:LE310)</f>
        <v>0</v>
      </c>
      <c r="FG310" s="50">
        <f t="shared" ref="FG310" si="907">SUM(FH310:LF310)</f>
        <v>0</v>
      </c>
      <c r="FH310" s="50">
        <f t="shared" ref="FH310" si="908">SUM(FI310:LG310)</f>
        <v>0</v>
      </c>
    </row>
    <row r="311" spans="1:164" s="242" customFormat="1" x14ac:dyDescent="0.85">
      <c r="A311" s="235" t="s">
        <v>209</v>
      </c>
      <c r="B311" s="235"/>
      <c r="C311" s="235"/>
      <c r="D311" s="235"/>
      <c r="E311" s="235"/>
      <c r="F311" s="235"/>
      <c r="G311" s="235"/>
      <c r="H311" s="235">
        <f>SUM(H305:H310)</f>
        <v>109074000</v>
      </c>
      <c r="I311" s="235">
        <f t="shared" ref="I311" si="909">SUM(I305:I310)</f>
        <v>192000</v>
      </c>
      <c r="J311" s="235">
        <f t="shared" ref="J311" si="910">SUM(J305:J310)</f>
        <v>0</v>
      </c>
      <c r="K311" s="235">
        <f t="shared" ref="K311" si="911">SUM(K305:K310)</f>
        <v>96000</v>
      </c>
      <c r="L311" s="235">
        <f t="shared" ref="L311" si="912">SUM(L305:L310)</f>
        <v>144000</v>
      </c>
      <c r="M311" s="235">
        <f t="shared" ref="M311" si="913">SUM(M305:M310)</f>
        <v>1052000</v>
      </c>
      <c r="N311" s="235">
        <f t="shared" ref="N311" si="914">SUM(N305:N310)</f>
        <v>504000</v>
      </c>
      <c r="O311" s="235">
        <f t="shared" ref="O311" si="915">SUM(O305:O310)</f>
        <v>300000</v>
      </c>
      <c r="P311" s="235">
        <f t="shared" ref="P311" si="916">SUM(P305:P310)</f>
        <v>492000</v>
      </c>
      <c r="Q311" s="235">
        <f t="shared" ref="Q311" si="917">SUM(Q305:Q310)</f>
        <v>484000</v>
      </c>
      <c r="R311" s="235">
        <f t="shared" ref="R311" si="918">SUM(R305:R310)</f>
        <v>868000</v>
      </c>
      <c r="S311" s="235">
        <f t="shared" ref="S311" si="919">SUM(S305:S310)</f>
        <v>612000</v>
      </c>
      <c r="T311" s="235">
        <f t="shared" ref="T311" si="920">SUM(T305:T310)</f>
        <v>3180000</v>
      </c>
      <c r="U311" s="235">
        <f t="shared" ref="U311" si="921">SUM(U305:U310)</f>
        <v>2400000</v>
      </c>
      <c r="V311" s="235">
        <f t="shared" ref="V311" si="922">SUM(V305:V310)</f>
        <v>2296000</v>
      </c>
      <c r="W311" s="235">
        <f t="shared" ref="W311" si="923">SUM(W305:W310)</f>
        <v>2392000</v>
      </c>
      <c r="X311" s="235">
        <f t="shared" ref="X311" si="924">SUM(X305:X310)</f>
        <v>2700000</v>
      </c>
      <c r="Y311" s="235">
        <f t="shared" ref="Y311" si="925">SUM(Y305:Y310)</f>
        <v>1528000</v>
      </c>
      <c r="Z311" s="235">
        <f t="shared" ref="Z311" si="926">SUM(Z305:Z310)</f>
        <v>2008000</v>
      </c>
      <c r="AA311" s="235">
        <f t="shared" ref="AA311" si="927">SUM(AA305:AA310)</f>
        <v>960000</v>
      </c>
      <c r="AB311" s="235">
        <f t="shared" ref="AB311" si="928">SUM(AB305:AB310)</f>
        <v>0</v>
      </c>
      <c r="AC311" s="235">
        <f t="shared" ref="AC311" si="929">SUM(AC305:AC310)</f>
        <v>388000</v>
      </c>
      <c r="AD311" s="235">
        <f t="shared" ref="AD311" si="930">SUM(AD305:AD310)</f>
        <v>4431000</v>
      </c>
      <c r="AE311" s="235">
        <f t="shared" ref="AE311" si="931">SUM(AE305:AE310)</f>
        <v>2308000</v>
      </c>
      <c r="AF311" s="235">
        <f t="shared" ref="AF311" si="932">SUM(AF305:AF310)</f>
        <v>3180000</v>
      </c>
      <c r="AG311" s="235">
        <f t="shared" ref="AG311" si="933">SUM(AG305:AG310)</f>
        <v>2424000</v>
      </c>
      <c r="AH311" s="235">
        <f t="shared" ref="AH311" si="934">SUM(AH305:AH310)</f>
        <v>2892000</v>
      </c>
      <c r="AI311" s="235">
        <f t="shared" ref="AI311" si="935">SUM(AI305:AI310)</f>
        <v>3256000</v>
      </c>
      <c r="AJ311" s="235">
        <f t="shared" ref="AJ311" si="936">SUM(AJ305:AJ310)</f>
        <v>852000</v>
      </c>
      <c r="AK311" s="235">
        <f t="shared" ref="AK311" si="937">SUM(AK305:AK310)</f>
        <v>1347000</v>
      </c>
      <c r="AL311" s="235">
        <f t="shared" ref="AL311" si="938">SUM(AL305:AL310)</f>
        <v>300000</v>
      </c>
      <c r="AM311" s="235">
        <f t="shared" ref="AM311" si="939">SUM(AM305:AM310)</f>
        <v>2604000</v>
      </c>
      <c r="AN311" s="235">
        <f t="shared" ref="AN311" si="940">SUM(AN305:AN310)</f>
        <v>1816000</v>
      </c>
      <c r="AO311" s="235">
        <f t="shared" ref="AO311" si="941">SUM(AO305:AO310)</f>
        <v>1536000</v>
      </c>
      <c r="AP311" s="235">
        <f t="shared" ref="AP311" si="942">SUM(AP305:AP310)</f>
        <v>1827000</v>
      </c>
      <c r="AQ311" s="235">
        <f t="shared" ref="AQ311" si="943">SUM(AQ305:AQ310)</f>
        <v>2604000</v>
      </c>
      <c r="AR311" s="235">
        <f t="shared" ref="AR311" si="944">SUM(AR305:AR310)</f>
        <v>1428000</v>
      </c>
      <c r="AS311" s="235">
        <f t="shared" ref="AS311" si="945">SUM(AS305:AS310)</f>
        <v>1316000</v>
      </c>
      <c r="AT311" s="235">
        <f t="shared" ref="AT311" si="946">SUM(AT305:AT310)</f>
        <v>3192000</v>
      </c>
      <c r="AU311" s="235">
        <f t="shared" ref="AU311" si="947">SUM(AU305:AU310)</f>
        <v>588000</v>
      </c>
      <c r="AV311" s="235">
        <f t="shared" ref="AV311" si="948">SUM(AV305:AV310)</f>
        <v>2040000</v>
      </c>
      <c r="AW311" s="235">
        <f t="shared" ref="AW311" si="949">SUM(AW305:AW310)</f>
        <v>2776000</v>
      </c>
      <c r="AX311" s="235">
        <f t="shared" ref="AX311" si="950">SUM(AX305:AX310)</f>
        <v>2208000</v>
      </c>
      <c r="AY311" s="235">
        <f t="shared" ref="AY311" si="951">SUM(AY305:AY310)</f>
        <v>300000</v>
      </c>
      <c r="AZ311" s="235">
        <f t="shared" ref="AZ311" si="952">SUM(AZ305:AZ310)</f>
        <v>2608000</v>
      </c>
      <c r="BA311" s="235">
        <f t="shared" ref="BA311" si="953">SUM(BA305:BA310)</f>
        <v>2808000</v>
      </c>
      <c r="BB311" s="235">
        <f t="shared" ref="BB311" si="954">SUM(BB305:BB310)</f>
        <v>1756000</v>
      </c>
      <c r="BC311" s="235">
        <f t="shared" ref="BC311" si="955">SUM(BC305:BC310)</f>
        <v>1756000</v>
      </c>
      <c r="BD311" s="235">
        <f t="shared" ref="BD311" si="956">SUM(BD305:BD310)</f>
        <v>856000</v>
      </c>
      <c r="BE311" s="235">
        <f t="shared" ref="BE311" si="957">SUM(BE305:BE310)</f>
        <v>1732000</v>
      </c>
      <c r="BF311" s="235">
        <f t="shared" ref="BF311" si="958">SUM(BF305:BF310)</f>
        <v>2296000</v>
      </c>
      <c r="BG311" s="235">
        <f t="shared" ref="BG311" si="959">SUM(BG305:BG310)</f>
        <v>960000</v>
      </c>
      <c r="BH311" s="235">
        <f t="shared" ref="BH311" si="960">SUM(BH305:BH310)</f>
        <v>396000</v>
      </c>
      <c r="BI311" s="235">
        <f t="shared" ref="BI311" si="961">SUM(BI305:BI310)</f>
        <v>860000</v>
      </c>
      <c r="BJ311" s="235">
        <f t="shared" ref="BJ311" si="962">SUM(BJ305:BJ310)</f>
        <v>492000</v>
      </c>
      <c r="BK311" s="235">
        <f t="shared" ref="BK311" si="963">SUM(BK305:BK310)</f>
        <v>672000</v>
      </c>
      <c r="BL311" s="235">
        <f t="shared" ref="BL311" si="964">SUM(BL305:BL310)</f>
        <v>192000</v>
      </c>
      <c r="BM311" s="235">
        <f t="shared" ref="BM311" si="965">SUM(BM305:BM310)</f>
        <v>396000</v>
      </c>
      <c r="BN311" s="235">
        <f t="shared" ref="BN311" si="966">SUM(BN305:BN310)</f>
        <v>1340000</v>
      </c>
      <c r="BO311" s="235">
        <f t="shared" ref="BO311" si="967">SUM(BO305:BO310)</f>
        <v>1260000</v>
      </c>
      <c r="BP311" s="235">
        <f t="shared" ref="BP311" si="968">SUM(BP305:BP310)</f>
        <v>396000</v>
      </c>
      <c r="BQ311" s="235">
        <f t="shared" ref="BQ311" si="969">SUM(BQ305:BQ310)</f>
        <v>1036000</v>
      </c>
      <c r="BR311" s="235">
        <f t="shared" ref="BR311" si="970">SUM(BR305:BR310)</f>
        <v>192000</v>
      </c>
      <c r="BS311" s="235">
        <f t="shared" ref="BS311" si="971">SUM(BS305:BS310)</f>
        <v>432000</v>
      </c>
      <c r="BT311" s="235">
        <f t="shared" ref="BT311" si="972">SUM(BT305:BT310)</f>
        <v>1416000</v>
      </c>
      <c r="BU311" s="235">
        <f t="shared" ref="BU311" si="973">SUM(BU305:BU310)</f>
        <v>1156000</v>
      </c>
      <c r="BV311" s="235">
        <f t="shared" ref="BV311" si="974">SUM(BV305:BV310)</f>
        <v>684000</v>
      </c>
      <c r="BW311" s="235">
        <f t="shared" ref="BW311" si="975">SUM(BW305:BW310)</f>
        <v>1452000</v>
      </c>
      <c r="BX311" s="235">
        <f t="shared" ref="BX311" si="976">SUM(BX305:BX310)</f>
        <v>0</v>
      </c>
      <c r="BY311" s="235">
        <f t="shared" ref="BY311" si="977">SUM(BY305:BY310)</f>
        <v>0</v>
      </c>
      <c r="BZ311" s="235">
        <f t="shared" ref="BZ311" si="978">SUM(BZ305:BZ310)</f>
        <v>676000</v>
      </c>
      <c r="CA311" s="235">
        <f t="shared" ref="CA311" si="979">SUM(CA305:CA310)</f>
        <v>192000</v>
      </c>
      <c r="CB311" s="235">
        <f t="shared" ref="CB311" si="980">SUM(CB305:CB310)</f>
        <v>1280000</v>
      </c>
      <c r="CC311" s="235">
        <f t="shared" ref="CC311" si="981">SUM(CC305:CC310)</f>
        <v>1820000</v>
      </c>
      <c r="CD311" s="235">
        <f t="shared" ref="CD311" si="982">SUM(CD305:CD310)</f>
        <v>2031000</v>
      </c>
      <c r="CE311" s="235">
        <f t="shared" ref="CE311" si="983">SUM(CE305:CE310)</f>
        <v>192000</v>
      </c>
      <c r="CF311" s="235">
        <f t="shared" ref="CF311" si="984">SUM(CF305:CF310)</f>
        <v>483000</v>
      </c>
      <c r="CG311" s="235">
        <f t="shared" ref="CG311" si="985">SUM(CG305:CG310)</f>
        <v>472000</v>
      </c>
      <c r="CH311" s="235">
        <f t="shared" ref="CH311" si="986">SUM(CH305:CH310)</f>
        <v>0</v>
      </c>
      <c r="CI311" s="235">
        <f t="shared" ref="CI311" si="987">SUM(CI305:CI310)</f>
        <v>876000</v>
      </c>
      <c r="CJ311" s="235">
        <f t="shared" ref="CJ311" si="988">SUM(CJ305:CJ310)</f>
        <v>1452000</v>
      </c>
      <c r="CK311" s="235">
        <f t="shared" ref="CK311" si="989">SUM(CK305:CK310)</f>
        <v>108000</v>
      </c>
      <c r="CL311" s="235">
        <f t="shared" ref="CL311" si="990">SUM(CL305:CL310)</f>
        <v>1548000</v>
      </c>
      <c r="CM311" s="235">
        <f t="shared" ref="CM311" si="991">SUM(CM305:CM310)</f>
        <v>384000</v>
      </c>
      <c r="CN311" s="235">
        <f t="shared" ref="CN311" si="992">SUM(CN305:CN310)</f>
        <v>768000</v>
      </c>
      <c r="CO311" s="235">
        <f t="shared" ref="CO311" si="993">SUM(CO305:CO310)</f>
        <v>672000</v>
      </c>
      <c r="CP311" s="235">
        <f t="shared" ref="CP311" si="994">SUM(CP305:CP310)</f>
        <v>768000</v>
      </c>
      <c r="CQ311" s="235">
        <f t="shared" ref="CQ311" si="995">SUM(CQ305:CQ310)</f>
        <v>0</v>
      </c>
      <c r="CR311" s="235">
        <f t="shared" ref="CR311" si="996">SUM(CR305:CR310)</f>
        <v>99000</v>
      </c>
      <c r="CS311" s="235">
        <f t="shared" ref="CS311" si="997">SUM(CS305:CS310)</f>
        <v>192000</v>
      </c>
      <c r="CT311" s="235">
        <f t="shared" ref="CT311" si="998">SUM(CT305:CT310)</f>
        <v>0</v>
      </c>
      <c r="CU311" s="235">
        <f t="shared" ref="CU311" si="999">SUM(CU305:CU310)</f>
        <v>0</v>
      </c>
      <c r="CV311" s="235">
        <f t="shared" ref="CV311" si="1000">SUM(CV305:CV310)</f>
        <v>0</v>
      </c>
      <c r="CW311" s="235">
        <f t="shared" ref="CW311" si="1001">SUM(CW305:CW310)</f>
        <v>0</v>
      </c>
      <c r="CX311" s="235">
        <f t="shared" ref="CX311" si="1002">SUM(CX305:CX310)</f>
        <v>0</v>
      </c>
      <c r="CY311" s="235">
        <f t="shared" ref="CY311" si="1003">SUM(CY305:CY310)</f>
        <v>0</v>
      </c>
      <c r="CZ311" s="235">
        <f t="shared" ref="CZ311" si="1004">SUM(CZ305:CZ310)</f>
        <v>0</v>
      </c>
      <c r="DA311" s="235">
        <f t="shared" ref="DA311" si="1005">SUM(DA305:DA310)</f>
        <v>96000</v>
      </c>
      <c r="DB311" s="235">
        <f t="shared" ref="DB311" si="1006">SUM(DB305:DB310)</f>
        <v>0</v>
      </c>
      <c r="DC311" s="235">
        <f t="shared" ref="DC311" si="1007">SUM(DC305:DC310)</f>
        <v>0</v>
      </c>
      <c r="DD311" s="235">
        <f t="shared" ref="DD311" si="1008">SUM(DD305:DD310)</f>
        <v>0</v>
      </c>
      <c r="DE311" s="235">
        <f t="shared" ref="DE311" si="1009">SUM(DE305:DE310)</f>
        <v>0</v>
      </c>
      <c r="DF311" s="235">
        <f t="shared" ref="DF311" si="1010">SUM(DF305:DF310)</f>
        <v>0</v>
      </c>
      <c r="DG311" s="235">
        <f t="shared" ref="DG311" si="1011">SUM(DG305:DG310)</f>
        <v>0</v>
      </c>
      <c r="DH311" s="235">
        <f t="shared" ref="DH311" si="1012">SUM(DH305:DH310)</f>
        <v>0</v>
      </c>
      <c r="DI311" s="235">
        <f t="shared" ref="DI311" si="1013">SUM(DI305:DI310)</f>
        <v>0</v>
      </c>
      <c r="DJ311" s="235">
        <f t="shared" ref="DJ311" si="1014">SUM(DJ305:DJ310)</f>
        <v>0</v>
      </c>
      <c r="DK311" s="235">
        <f t="shared" ref="DK311" si="1015">SUM(DK305:DK310)</f>
        <v>0</v>
      </c>
      <c r="DL311" s="235">
        <f t="shared" ref="DL311" si="1016">SUM(DL305:DL310)</f>
        <v>0</v>
      </c>
      <c r="DM311" s="235">
        <f t="shared" ref="DM311" si="1017">SUM(DM305:DM310)</f>
        <v>0</v>
      </c>
      <c r="DN311" s="235">
        <f t="shared" ref="DN311" si="1018">SUM(DN305:DN310)</f>
        <v>0</v>
      </c>
      <c r="DO311" s="235">
        <f t="shared" ref="DO311" si="1019">SUM(DO305:DO310)</f>
        <v>0</v>
      </c>
      <c r="DP311" s="235">
        <f t="shared" ref="DP311" si="1020">SUM(DP305:DP310)</f>
        <v>0</v>
      </c>
      <c r="DQ311" s="235">
        <f t="shared" ref="DQ311" si="1021">SUM(DQ305:DQ310)</f>
        <v>0</v>
      </c>
      <c r="DR311" s="235">
        <f t="shared" ref="DR311" si="1022">SUM(DR305:DR310)</f>
        <v>0</v>
      </c>
      <c r="DS311" s="235">
        <f t="shared" ref="DS311" si="1023">SUM(DS305:DS310)</f>
        <v>0</v>
      </c>
      <c r="DT311" s="235">
        <f t="shared" ref="DT311" si="1024">SUM(DT305:DT310)</f>
        <v>0</v>
      </c>
      <c r="DU311" s="235">
        <f t="shared" ref="DU311" si="1025">SUM(DU305:DU310)</f>
        <v>0</v>
      </c>
      <c r="DV311" s="235">
        <f t="shared" ref="DV311" si="1026">SUM(DV305:DV310)</f>
        <v>0</v>
      </c>
      <c r="DW311" s="235">
        <f t="shared" ref="DW311" si="1027">SUM(DW305:DW310)</f>
        <v>0</v>
      </c>
      <c r="DX311" s="235">
        <f t="shared" ref="DX311" si="1028">SUM(DX305:DX310)</f>
        <v>0</v>
      </c>
      <c r="DY311" s="235">
        <f t="shared" ref="DY311" si="1029">SUM(DY305:DY310)</f>
        <v>0</v>
      </c>
      <c r="DZ311" s="235">
        <f t="shared" ref="DZ311" si="1030">SUM(DZ305:DZ310)</f>
        <v>0</v>
      </c>
      <c r="EA311" s="235">
        <f t="shared" ref="EA311" si="1031">SUM(EA305:EA310)</f>
        <v>0</v>
      </c>
      <c r="EB311" s="235">
        <f t="shared" ref="EB311" si="1032">SUM(EB305:EB310)</f>
        <v>0</v>
      </c>
      <c r="EC311" s="235">
        <f t="shared" ref="EC311" si="1033">SUM(EC305:EC310)</f>
        <v>0</v>
      </c>
      <c r="ED311" s="235">
        <f t="shared" ref="ED311" si="1034">SUM(ED305:ED310)</f>
        <v>0</v>
      </c>
      <c r="EE311" s="235">
        <f t="shared" ref="EE311" si="1035">SUM(EE305:EE310)</f>
        <v>0</v>
      </c>
      <c r="EF311" s="235">
        <f t="shared" ref="EF311" si="1036">SUM(EF305:EF310)</f>
        <v>0</v>
      </c>
      <c r="EG311" s="235">
        <f t="shared" ref="EG311" si="1037">SUM(EG305:EG310)</f>
        <v>0</v>
      </c>
      <c r="EH311" s="235">
        <f t="shared" ref="EH311" si="1038">SUM(EH305:EH310)</f>
        <v>0</v>
      </c>
      <c r="EI311" s="235">
        <f t="shared" ref="EI311" si="1039">SUM(EI305:EI310)</f>
        <v>0</v>
      </c>
      <c r="EJ311" s="235">
        <f t="shared" ref="EJ311" si="1040">SUM(EJ305:EJ310)</f>
        <v>0</v>
      </c>
      <c r="EK311" s="235">
        <f t="shared" ref="EK311" si="1041">SUM(EK305:EK310)</f>
        <v>0</v>
      </c>
      <c r="EL311" s="235">
        <f t="shared" ref="EL311" si="1042">SUM(EL305:EL310)</f>
        <v>0</v>
      </c>
      <c r="EM311" s="235">
        <f t="shared" ref="EM311" si="1043">SUM(EM305:EM310)</f>
        <v>0</v>
      </c>
      <c r="EN311" s="235">
        <f t="shared" ref="EN311" si="1044">SUM(EN305:EN310)</f>
        <v>0</v>
      </c>
      <c r="EO311" s="235">
        <f t="shared" ref="EO311" si="1045">SUM(EO305:EO310)</f>
        <v>0</v>
      </c>
      <c r="EP311" s="235">
        <f t="shared" ref="EP311" si="1046">SUM(EP305:EP310)</f>
        <v>0</v>
      </c>
      <c r="EQ311" s="235">
        <f t="shared" ref="EQ311" si="1047">SUM(EQ305:EQ310)</f>
        <v>0</v>
      </c>
      <c r="ER311" s="235">
        <f t="shared" ref="ER311" si="1048">SUM(ER305:ER310)</f>
        <v>0</v>
      </c>
      <c r="ES311" s="235">
        <f t="shared" ref="ES311" si="1049">SUM(ES305:ES310)</f>
        <v>0</v>
      </c>
      <c r="ET311" s="235">
        <f t="shared" ref="ET311" si="1050">SUM(ET305:ET310)</f>
        <v>0</v>
      </c>
      <c r="EU311" s="235">
        <f t="shared" ref="EU311" si="1051">SUM(EU305:EU310)</f>
        <v>0</v>
      </c>
      <c r="EV311" s="235">
        <f t="shared" ref="EV311" si="1052">SUM(EV305:EV310)</f>
        <v>0</v>
      </c>
      <c r="EW311" s="235">
        <f t="shared" ref="EW311" si="1053">SUM(EW305:EW310)</f>
        <v>0</v>
      </c>
      <c r="EX311" s="235">
        <f t="shared" ref="EX311" si="1054">SUM(EX305:EX310)</f>
        <v>0</v>
      </c>
      <c r="EY311" s="235">
        <f t="shared" ref="EY311" si="1055">SUM(EY305:EY310)</f>
        <v>0</v>
      </c>
      <c r="EZ311" s="235">
        <f t="shared" ref="EZ311" si="1056">SUM(EZ305:EZ310)</f>
        <v>0</v>
      </c>
      <c r="FA311" s="235">
        <f t="shared" ref="FA311" si="1057">SUM(FA305:FA310)</f>
        <v>0</v>
      </c>
      <c r="FB311" s="235">
        <f t="shared" ref="FB311" si="1058">SUM(FB305:FB310)</f>
        <v>0</v>
      </c>
      <c r="FC311" s="235">
        <f t="shared" ref="FC311" si="1059">SUM(FC305:FC310)</f>
        <v>0</v>
      </c>
      <c r="FD311" s="235">
        <f t="shared" ref="FD311" si="1060">SUM(FD305:FD310)</f>
        <v>0</v>
      </c>
      <c r="FE311" s="235">
        <f t="shared" ref="FE311" si="1061">SUM(FE305:FE310)</f>
        <v>0</v>
      </c>
      <c r="FF311" s="235">
        <f t="shared" ref="FF311" si="1062">SUM(FF305:FF310)</f>
        <v>0</v>
      </c>
      <c r="FG311" s="235">
        <f t="shared" ref="FG311" si="1063">SUM(FG305:FG310)</f>
        <v>0</v>
      </c>
      <c r="FH311" s="235">
        <f t="shared" ref="FH311" si="1064">SUM(FH305:FH310)</f>
        <v>0</v>
      </c>
    </row>
    <row r="312" spans="1:164" s="144" customFormat="1" x14ac:dyDescent="0.85">
      <c r="H312" s="60"/>
      <c r="I312" s="145"/>
      <c r="J312" s="145"/>
      <c r="K312" s="145"/>
      <c r="L312" s="145"/>
      <c r="M312" s="145"/>
      <c r="N312" s="145"/>
      <c r="O312" s="145"/>
      <c r="P312" s="145"/>
      <c r="Q312" s="145"/>
      <c r="R312" s="145"/>
      <c r="S312" s="145"/>
      <c r="T312" s="145"/>
      <c r="U312" s="145"/>
      <c r="V312" s="145"/>
      <c r="W312" s="145"/>
      <c r="X312" s="145"/>
      <c r="Y312" s="145"/>
      <c r="Z312" s="145"/>
      <c r="AA312" s="145"/>
      <c r="AB312" s="145"/>
      <c r="AC312" s="145"/>
      <c r="AD312" s="145"/>
      <c r="AE312" s="145"/>
      <c r="AF312" s="145"/>
      <c r="AG312" s="145"/>
      <c r="AH312" s="145"/>
      <c r="AI312" s="145"/>
      <c r="AJ312" s="145"/>
      <c r="AK312" s="145"/>
      <c r="AL312" s="145"/>
      <c r="AM312" s="145"/>
      <c r="AN312" s="145"/>
      <c r="AO312" s="145"/>
      <c r="AP312" s="145"/>
      <c r="AQ312" s="145"/>
      <c r="AR312" s="145"/>
      <c r="AS312" s="145"/>
      <c r="AT312" s="145"/>
      <c r="AU312" s="145"/>
      <c r="AV312" s="145"/>
      <c r="AW312" s="145"/>
      <c r="AX312" s="145"/>
      <c r="AY312" s="145"/>
      <c r="AZ312" s="145"/>
      <c r="BA312" s="145"/>
      <c r="BB312" s="145"/>
      <c r="BC312" s="145"/>
      <c r="BD312" s="145"/>
      <c r="BE312" s="145"/>
      <c r="BF312" s="145"/>
      <c r="BG312" s="145"/>
      <c r="BH312" s="145"/>
      <c r="BI312" s="145"/>
      <c r="BJ312" s="145"/>
      <c r="BK312" s="145"/>
      <c r="BL312" s="145"/>
      <c r="BM312" s="145"/>
      <c r="BN312" s="145"/>
      <c r="BO312" s="145"/>
      <c r="BP312" s="145"/>
      <c r="BQ312" s="145"/>
      <c r="BR312" s="145"/>
      <c r="BS312" s="145"/>
      <c r="BT312" s="120"/>
      <c r="BU312" s="145"/>
      <c r="BV312" s="145"/>
      <c r="BW312" s="145"/>
      <c r="BX312" s="145"/>
      <c r="BY312" s="145"/>
      <c r="BZ312" s="145"/>
      <c r="CA312" s="145"/>
      <c r="CB312" s="145"/>
      <c r="CC312" s="145"/>
      <c r="CD312" s="145"/>
      <c r="CE312" s="145"/>
      <c r="CF312" s="145"/>
      <c r="CG312" s="145"/>
      <c r="CH312" s="145"/>
      <c r="CI312" s="145"/>
      <c r="CJ312" s="145"/>
      <c r="CK312" s="145"/>
      <c r="CL312" s="145"/>
      <c r="CM312" s="145"/>
      <c r="CN312" s="145"/>
      <c r="CO312" s="145"/>
      <c r="CP312" s="145"/>
      <c r="CQ312" s="145"/>
      <c r="CR312" s="145"/>
      <c r="CS312" s="145"/>
      <c r="CT312" s="145"/>
      <c r="CU312" s="145"/>
      <c r="CV312" s="145"/>
      <c r="CW312" s="145"/>
      <c r="CX312" s="145"/>
      <c r="CY312" s="145"/>
      <c r="CZ312" s="145"/>
      <c r="DA312" s="145"/>
      <c r="DB312" s="145"/>
      <c r="DC312" s="145"/>
      <c r="DD312" s="145"/>
      <c r="DE312" s="145"/>
      <c r="DF312" s="145"/>
      <c r="DG312" s="145"/>
      <c r="DH312" s="145"/>
      <c r="DI312" s="145"/>
      <c r="DJ312" s="145"/>
      <c r="DK312" s="145"/>
      <c r="DL312" s="145"/>
      <c r="DM312" s="145"/>
      <c r="DN312" s="145"/>
      <c r="DO312" s="145"/>
      <c r="DP312" s="145"/>
      <c r="DQ312" s="145"/>
      <c r="DR312" s="145"/>
      <c r="DS312" s="145"/>
      <c r="DT312" s="145"/>
      <c r="DU312" s="145"/>
      <c r="DV312" s="145"/>
      <c r="DW312" s="145"/>
      <c r="DX312" s="145"/>
      <c r="DY312" s="145"/>
      <c r="DZ312" s="145"/>
      <c r="EA312" s="145"/>
      <c r="EB312" s="145"/>
      <c r="EC312" s="145"/>
      <c r="ED312" s="145"/>
      <c r="EE312" s="145"/>
      <c r="EF312" s="145"/>
      <c r="EG312" s="145"/>
      <c r="EH312" s="145"/>
      <c r="EI312" s="145"/>
      <c r="EJ312" s="145"/>
      <c r="EK312" s="145"/>
      <c r="EL312" s="145"/>
      <c r="EM312" s="145"/>
      <c r="EN312" s="145"/>
      <c r="EO312" s="145"/>
      <c r="EP312" s="145"/>
      <c r="EQ312" s="145"/>
      <c r="ER312" s="145"/>
      <c r="ES312" s="145"/>
      <c r="ET312" s="145"/>
      <c r="EU312" s="145"/>
      <c r="EV312" s="145"/>
      <c r="EW312" s="145"/>
      <c r="EX312" s="145"/>
      <c r="EY312" s="145"/>
      <c r="EZ312" s="145"/>
      <c r="FA312" s="145"/>
      <c r="FB312" s="145"/>
      <c r="FC312" s="145"/>
      <c r="FD312" s="145"/>
      <c r="FE312" s="145"/>
      <c r="FF312" s="145"/>
      <c r="FG312" s="145"/>
      <c r="FH312" s="145"/>
    </row>
    <row r="313" spans="1:164" x14ac:dyDescent="0.85">
      <c r="D313" s="341" t="s">
        <v>331</v>
      </c>
      <c r="E313" s="342"/>
      <c r="F313" s="343"/>
      <c r="G313" s="174" t="s">
        <v>211</v>
      </c>
      <c r="H313" s="113">
        <f>SUM(I313:FH313)</f>
        <v>27066000</v>
      </c>
      <c r="I313" s="120">
        <v>48000</v>
      </c>
      <c r="J313" s="120">
        <f t="shared" ref="J313:AB313" si="1065">SUM(J309/2)</f>
        <v>0</v>
      </c>
      <c r="K313" s="120">
        <v>24000</v>
      </c>
      <c r="L313" s="120">
        <v>36000</v>
      </c>
      <c r="M313" s="120">
        <f>27000+192000+32000</f>
        <v>251000</v>
      </c>
      <c r="N313" s="120">
        <f>54000+72000</f>
        <v>126000</v>
      </c>
      <c r="O313" s="120">
        <f>27000+48000</f>
        <v>75000</v>
      </c>
      <c r="P313" s="120">
        <f>27000+96000</f>
        <v>123000</v>
      </c>
      <c r="Q313" s="120">
        <f>27000+72000+16000</f>
        <v>115000</v>
      </c>
      <c r="R313" s="120">
        <f>27000+168000+16000</f>
        <v>211000</v>
      </c>
      <c r="S313" s="120">
        <f>96000+30000+27000</f>
        <v>153000</v>
      </c>
      <c r="T313" s="120">
        <f>27000+744000+24000</f>
        <v>795000</v>
      </c>
      <c r="U313" s="120">
        <v>600000</v>
      </c>
      <c r="V313" s="120">
        <f>552000+16000</f>
        <v>568000</v>
      </c>
      <c r="W313" s="120">
        <f>27000+504000+45000+16000</f>
        <v>592000</v>
      </c>
      <c r="X313" s="120">
        <f>27000+648000</f>
        <v>675000</v>
      </c>
      <c r="Y313" s="120">
        <f>27000+288000+45000+16000</f>
        <v>376000</v>
      </c>
      <c r="Z313" s="120">
        <f>480000+16000</f>
        <v>496000</v>
      </c>
      <c r="AA313" s="120">
        <f>168000+45000+27000</f>
        <v>240000</v>
      </c>
      <c r="AB313" s="120">
        <f t="shared" si="1065"/>
        <v>0</v>
      </c>
      <c r="AC313" s="120">
        <f>27000+48000+16000</f>
        <v>91000</v>
      </c>
      <c r="AD313" s="120">
        <f>27000+1056000+18000</f>
        <v>1101000</v>
      </c>
      <c r="AE313" s="120">
        <f>27000+528000+16000</f>
        <v>571000</v>
      </c>
      <c r="AF313" s="120">
        <f>54000+696000+45000</f>
        <v>795000</v>
      </c>
      <c r="AG313" s="120">
        <f>54000+552000</f>
        <v>606000</v>
      </c>
      <c r="AH313" s="120">
        <f>54000+624000+45000</f>
        <v>723000</v>
      </c>
      <c r="AI313" s="120">
        <f>27000+720000+45000+16000</f>
        <v>808000</v>
      </c>
      <c r="AJ313" s="120">
        <f>168000+45000</f>
        <v>213000</v>
      </c>
      <c r="AK313" s="120">
        <f>312000+18000</f>
        <v>330000</v>
      </c>
      <c r="AL313" s="120">
        <f>27000+48000</f>
        <v>75000</v>
      </c>
      <c r="AM313" s="120">
        <f>27000+624000</f>
        <v>651000</v>
      </c>
      <c r="AN313" s="120">
        <f>27000+360000+45000+16000</f>
        <v>448000</v>
      </c>
      <c r="AO313" s="120">
        <f>27000+312000+45000</f>
        <v>384000</v>
      </c>
      <c r="AP313" s="120">
        <f>27000+360000+45000+18000</f>
        <v>450000</v>
      </c>
      <c r="AQ313" s="120">
        <f>27000+624000</f>
        <v>651000</v>
      </c>
      <c r="AR313" s="120">
        <f>312000+45000</f>
        <v>357000</v>
      </c>
      <c r="AS313" s="120">
        <f>240000+45000+32000</f>
        <v>317000</v>
      </c>
      <c r="AT313" s="120">
        <f>54000+744000</f>
        <v>798000</v>
      </c>
      <c r="AU313" s="120">
        <f>27000+120000</f>
        <v>147000</v>
      </c>
      <c r="AV313" s="120">
        <f>54000+456000</f>
        <v>510000</v>
      </c>
      <c r="AW313" s="120">
        <f>672000+16000</f>
        <v>688000</v>
      </c>
      <c r="AX313" s="120">
        <v>552000</v>
      </c>
      <c r="AY313" s="120">
        <f>27000+48000</f>
        <v>75000</v>
      </c>
      <c r="AZ313" s="120">
        <f>81000+504000+45000+16000</f>
        <v>646000</v>
      </c>
      <c r="BA313" s="120">
        <f>648000+54000</f>
        <v>702000</v>
      </c>
      <c r="BB313" s="120">
        <f>27000+408000+16000</f>
        <v>451000</v>
      </c>
      <c r="BC313" s="120">
        <f>27000+408000+16000</f>
        <v>451000</v>
      </c>
      <c r="BD313" s="120">
        <f>120000+16000+27000+45000</f>
        <v>208000</v>
      </c>
      <c r="BE313" s="120">
        <f>384000+45000+16000</f>
        <v>445000</v>
      </c>
      <c r="BF313" s="120">
        <f>27000+480000+45000+16000</f>
        <v>568000</v>
      </c>
      <c r="BG313" s="120">
        <v>240000</v>
      </c>
      <c r="BH313" s="120">
        <f>27000+24000+48000</f>
        <v>99000</v>
      </c>
      <c r="BI313" s="120">
        <f>27000+144000+32000</f>
        <v>203000</v>
      </c>
      <c r="BJ313" s="120">
        <f>27000+96000</f>
        <v>123000</v>
      </c>
      <c r="BK313" s="120">
        <v>168000</v>
      </c>
      <c r="BL313" s="120">
        <v>48000</v>
      </c>
      <c r="BM313" s="120">
        <f>27000+72000</f>
        <v>99000</v>
      </c>
      <c r="BN313" s="120">
        <f>27000+264000+32000</f>
        <v>323000</v>
      </c>
      <c r="BO313" s="120">
        <f>48000+27000+240000</f>
        <v>315000</v>
      </c>
      <c r="BP313" s="120">
        <f>27000+72000</f>
        <v>99000</v>
      </c>
      <c r="BQ313" s="120">
        <f>192000+45000+16000</f>
        <v>253000</v>
      </c>
      <c r="BR313" s="120">
        <v>48000</v>
      </c>
      <c r="BS313" s="120">
        <f>36000+72000</f>
        <v>108000</v>
      </c>
      <c r="BT313" s="120">
        <f>27000+216000+45000+48000</f>
        <v>336000</v>
      </c>
      <c r="BU313" s="120">
        <f>27000+240000+16000</f>
        <v>283000</v>
      </c>
      <c r="BV313" s="120">
        <f>27000+144000</f>
        <v>171000</v>
      </c>
      <c r="BW313" s="120">
        <f>27000+336000</f>
        <v>363000</v>
      </c>
      <c r="BX313" s="120">
        <f t="shared" ref="BX313:EH313" si="1066">SUM(BX309/2)</f>
        <v>0</v>
      </c>
      <c r="BY313" s="120">
        <f t="shared" si="1066"/>
        <v>0</v>
      </c>
      <c r="BZ313" s="120">
        <f>27000+120000+16000</f>
        <v>163000</v>
      </c>
      <c r="CA313" s="120">
        <v>48000</v>
      </c>
      <c r="CB313" s="120">
        <f>30000+54000+192000+32000</f>
        <v>308000</v>
      </c>
      <c r="CC313" s="120">
        <f>27000+384000+32000</f>
        <v>443000</v>
      </c>
      <c r="CD313" s="120">
        <f>27000+18000+456000</f>
        <v>501000</v>
      </c>
      <c r="CE313" s="120">
        <v>48000</v>
      </c>
      <c r="CF313" s="120">
        <f>96000+18000</f>
        <v>114000</v>
      </c>
      <c r="CG313" s="120">
        <f>96000+16000</f>
        <v>112000</v>
      </c>
      <c r="CH313" s="120">
        <f t="shared" si="1066"/>
        <v>0</v>
      </c>
      <c r="CI313" s="120">
        <f>192000+27000</f>
        <v>219000</v>
      </c>
      <c r="CJ313" s="120">
        <f>336000+27000</f>
        <v>363000</v>
      </c>
      <c r="CK313" s="120">
        <v>27000</v>
      </c>
      <c r="CL313" s="120">
        <f>27000+360000</f>
        <v>387000</v>
      </c>
      <c r="CM313" s="120">
        <v>96000</v>
      </c>
      <c r="CN313" s="120">
        <v>192000</v>
      </c>
      <c r="CO313" s="120">
        <v>168000</v>
      </c>
      <c r="CP313" s="120">
        <v>192000</v>
      </c>
      <c r="CQ313" s="120">
        <v>0</v>
      </c>
      <c r="CR313" s="120">
        <v>18000</v>
      </c>
      <c r="CS313" s="120">
        <v>48000</v>
      </c>
      <c r="CT313" s="120">
        <f t="shared" si="1066"/>
        <v>0</v>
      </c>
      <c r="CU313" s="120">
        <f t="shared" si="1066"/>
        <v>0</v>
      </c>
      <c r="CV313" s="120">
        <f t="shared" si="1066"/>
        <v>0</v>
      </c>
      <c r="CW313" s="120">
        <f t="shared" si="1066"/>
        <v>0</v>
      </c>
      <c r="CX313" s="120">
        <f t="shared" si="1066"/>
        <v>0</v>
      </c>
      <c r="CY313" s="120">
        <f t="shared" si="1066"/>
        <v>0</v>
      </c>
      <c r="CZ313" s="120">
        <f t="shared" si="1066"/>
        <v>0</v>
      </c>
      <c r="DA313" s="120">
        <v>24000</v>
      </c>
      <c r="DB313" s="120">
        <f t="shared" si="1066"/>
        <v>0</v>
      </c>
      <c r="DC313" s="120">
        <f t="shared" si="1066"/>
        <v>0</v>
      </c>
      <c r="DD313" s="120">
        <f t="shared" si="1066"/>
        <v>0</v>
      </c>
      <c r="DE313" s="120">
        <f t="shared" si="1066"/>
        <v>0</v>
      </c>
      <c r="DF313" s="120">
        <f t="shared" si="1066"/>
        <v>0</v>
      </c>
      <c r="DG313" s="120">
        <f t="shared" si="1066"/>
        <v>0</v>
      </c>
      <c r="DH313" s="120">
        <f t="shared" si="1066"/>
        <v>0</v>
      </c>
      <c r="DI313" s="120">
        <f t="shared" si="1066"/>
        <v>0</v>
      </c>
      <c r="DJ313" s="120">
        <f t="shared" si="1066"/>
        <v>0</v>
      </c>
      <c r="DK313" s="120">
        <f t="shared" si="1066"/>
        <v>0</v>
      </c>
      <c r="DL313" s="120">
        <f t="shared" si="1066"/>
        <v>0</v>
      </c>
      <c r="DM313" s="120">
        <f t="shared" si="1066"/>
        <v>0</v>
      </c>
      <c r="DN313" s="120">
        <f t="shared" si="1066"/>
        <v>0</v>
      </c>
      <c r="DO313" s="120">
        <f t="shared" si="1066"/>
        <v>0</v>
      </c>
      <c r="DP313" s="120">
        <f t="shared" si="1066"/>
        <v>0</v>
      </c>
      <c r="DQ313" s="120">
        <f t="shared" si="1066"/>
        <v>0</v>
      </c>
      <c r="DR313" s="120">
        <f t="shared" si="1066"/>
        <v>0</v>
      </c>
      <c r="DS313" s="120">
        <f t="shared" si="1066"/>
        <v>0</v>
      </c>
      <c r="DT313" s="120">
        <f t="shared" si="1066"/>
        <v>0</v>
      </c>
      <c r="DU313" s="120">
        <f t="shared" si="1066"/>
        <v>0</v>
      </c>
      <c r="DV313" s="120">
        <f t="shared" si="1066"/>
        <v>0</v>
      </c>
      <c r="DW313" s="120">
        <f t="shared" si="1066"/>
        <v>0</v>
      </c>
      <c r="DX313" s="120">
        <f t="shared" si="1066"/>
        <v>0</v>
      </c>
      <c r="DY313" s="120">
        <f t="shared" si="1066"/>
        <v>0</v>
      </c>
      <c r="DZ313" s="120">
        <f t="shared" si="1066"/>
        <v>0</v>
      </c>
      <c r="EA313" s="120">
        <f t="shared" si="1066"/>
        <v>0</v>
      </c>
      <c r="EB313" s="120">
        <f t="shared" si="1066"/>
        <v>0</v>
      </c>
      <c r="EC313" s="120">
        <f t="shared" si="1066"/>
        <v>0</v>
      </c>
      <c r="ED313" s="120">
        <f t="shared" si="1066"/>
        <v>0</v>
      </c>
      <c r="EE313" s="120">
        <f t="shared" si="1066"/>
        <v>0</v>
      </c>
      <c r="EF313" s="120">
        <f t="shared" si="1066"/>
        <v>0</v>
      </c>
      <c r="EG313" s="120">
        <f t="shared" si="1066"/>
        <v>0</v>
      </c>
      <c r="EH313" s="120">
        <f t="shared" si="1066"/>
        <v>0</v>
      </c>
      <c r="EI313" s="120">
        <f t="shared" ref="EI313:FH313" si="1067">SUM(EI309/2)</f>
        <v>0</v>
      </c>
      <c r="EJ313" s="120">
        <f t="shared" si="1067"/>
        <v>0</v>
      </c>
      <c r="EK313" s="120">
        <f t="shared" si="1067"/>
        <v>0</v>
      </c>
      <c r="EL313" s="120">
        <f t="shared" si="1067"/>
        <v>0</v>
      </c>
      <c r="EM313" s="120">
        <f t="shared" si="1067"/>
        <v>0</v>
      </c>
      <c r="EN313" s="120">
        <f t="shared" si="1067"/>
        <v>0</v>
      </c>
      <c r="EO313" s="120">
        <f t="shared" si="1067"/>
        <v>0</v>
      </c>
      <c r="EP313" s="120">
        <f t="shared" si="1067"/>
        <v>0</v>
      </c>
      <c r="EQ313" s="120">
        <f t="shared" si="1067"/>
        <v>0</v>
      </c>
      <c r="ER313" s="120">
        <f t="shared" si="1067"/>
        <v>0</v>
      </c>
      <c r="ES313" s="120">
        <f t="shared" si="1067"/>
        <v>0</v>
      </c>
      <c r="ET313" s="120">
        <f t="shared" si="1067"/>
        <v>0</v>
      </c>
      <c r="EU313" s="120">
        <f t="shared" si="1067"/>
        <v>0</v>
      </c>
      <c r="EV313" s="120">
        <f t="shared" si="1067"/>
        <v>0</v>
      </c>
      <c r="EW313" s="120">
        <f t="shared" si="1067"/>
        <v>0</v>
      </c>
      <c r="EX313" s="120">
        <f t="shared" si="1067"/>
        <v>0</v>
      </c>
      <c r="EY313" s="120">
        <f t="shared" si="1067"/>
        <v>0</v>
      </c>
      <c r="EZ313" s="120">
        <f t="shared" si="1067"/>
        <v>0</v>
      </c>
      <c r="FA313" s="120">
        <f t="shared" si="1067"/>
        <v>0</v>
      </c>
      <c r="FB313" s="120">
        <f t="shared" si="1067"/>
        <v>0</v>
      </c>
      <c r="FC313" s="120">
        <f t="shared" si="1067"/>
        <v>0</v>
      </c>
      <c r="FD313" s="120">
        <f t="shared" si="1067"/>
        <v>0</v>
      </c>
      <c r="FE313" s="120">
        <f t="shared" si="1067"/>
        <v>0</v>
      </c>
      <c r="FF313" s="120">
        <f t="shared" si="1067"/>
        <v>0</v>
      </c>
      <c r="FG313" s="120">
        <f t="shared" si="1067"/>
        <v>0</v>
      </c>
      <c r="FH313" s="120">
        <f t="shared" si="1067"/>
        <v>0</v>
      </c>
    </row>
    <row r="314" spans="1:164" x14ac:dyDescent="0.85">
      <c r="D314" s="344"/>
      <c r="E314" s="345"/>
      <c r="F314" s="346"/>
      <c r="G314" s="179" t="s">
        <v>212</v>
      </c>
      <c r="H314" s="113">
        <f t="shared" ref="H314:H316" si="1068">SUM(I314:FH314)</f>
        <v>27336000</v>
      </c>
      <c r="I314" s="120">
        <v>48000</v>
      </c>
      <c r="J314" s="120">
        <f t="shared" ref="J314:AB314" si="1069">SUM(J309/2)</f>
        <v>0</v>
      </c>
      <c r="K314" s="120">
        <v>24000</v>
      </c>
      <c r="L314" s="120">
        <v>36000</v>
      </c>
      <c r="M314" s="120">
        <f>27000+240000</f>
        <v>267000</v>
      </c>
      <c r="N314" s="120">
        <f t="shared" ref="N314:N316" si="1070">54000+72000</f>
        <v>126000</v>
      </c>
      <c r="O314" s="120">
        <f>27000+48000</f>
        <v>75000</v>
      </c>
      <c r="P314" s="120">
        <f t="shared" ref="P314:P316" si="1071">27000+96000</f>
        <v>123000</v>
      </c>
      <c r="Q314" s="120">
        <f>27000+96000</f>
        <v>123000</v>
      </c>
      <c r="R314" s="120">
        <f>27000+192000</f>
        <v>219000</v>
      </c>
      <c r="S314" s="120">
        <f>96000+30000+27000</f>
        <v>153000</v>
      </c>
      <c r="T314" s="120">
        <f>27000+744000+24000</f>
        <v>795000</v>
      </c>
      <c r="U314" s="120">
        <v>600000</v>
      </c>
      <c r="V314" s="120">
        <v>576000</v>
      </c>
      <c r="W314" s="120">
        <f>27000+528000+45000</f>
        <v>600000</v>
      </c>
      <c r="X314" s="120">
        <f>27000+648000</f>
        <v>675000</v>
      </c>
      <c r="Y314" s="120">
        <f>27000+312000+45000</f>
        <v>384000</v>
      </c>
      <c r="Z314" s="120">
        <v>504000</v>
      </c>
      <c r="AA314" s="120">
        <f>168000+45000+27000</f>
        <v>240000</v>
      </c>
      <c r="AB314" s="120">
        <f t="shared" si="1069"/>
        <v>0</v>
      </c>
      <c r="AC314" s="120">
        <f>27000+72000</f>
        <v>99000</v>
      </c>
      <c r="AD314" s="120">
        <f>54000+1056000</f>
        <v>1110000</v>
      </c>
      <c r="AE314" s="120">
        <f>27000+552000</f>
        <v>579000</v>
      </c>
      <c r="AF314" s="120">
        <f>54000+696000+45000</f>
        <v>795000</v>
      </c>
      <c r="AG314" s="120">
        <f>54000+552000</f>
        <v>606000</v>
      </c>
      <c r="AH314" s="120">
        <f>54000+624000+45000</f>
        <v>723000</v>
      </c>
      <c r="AI314" s="120">
        <f>27000+744000+45000</f>
        <v>816000</v>
      </c>
      <c r="AJ314" s="120">
        <f>168000+45000</f>
        <v>213000</v>
      </c>
      <c r="AK314" s="120">
        <f>312000+27000</f>
        <v>339000</v>
      </c>
      <c r="AL314" s="120">
        <f>27000+48000</f>
        <v>75000</v>
      </c>
      <c r="AM314" s="120">
        <f>27000+624000</f>
        <v>651000</v>
      </c>
      <c r="AN314" s="120">
        <f>27000+384000+45000</f>
        <v>456000</v>
      </c>
      <c r="AO314" s="120">
        <f>27000+312000+45000</f>
        <v>384000</v>
      </c>
      <c r="AP314" s="120">
        <f>54000+360000+45000</f>
        <v>459000</v>
      </c>
      <c r="AQ314" s="120">
        <f>27000+624000</f>
        <v>651000</v>
      </c>
      <c r="AR314" s="120">
        <f>312000+45000</f>
        <v>357000</v>
      </c>
      <c r="AS314" s="120">
        <f>288000+45000</f>
        <v>333000</v>
      </c>
      <c r="AT314" s="120">
        <f>54000+744000</f>
        <v>798000</v>
      </c>
      <c r="AU314" s="120">
        <f>27000+120000</f>
        <v>147000</v>
      </c>
      <c r="AV314" s="120">
        <f>54000+456000</f>
        <v>510000</v>
      </c>
      <c r="AW314" s="120">
        <v>696000</v>
      </c>
      <c r="AX314" s="120">
        <v>552000</v>
      </c>
      <c r="AY314" s="120">
        <f>27000+48000</f>
        <v>75000</v>
      </c>
      <c r="AZ314" s="120">
        <f>81000+528000+45000</f>
        <v>654000</v>
      </c>
      <c r="BA314" s="120">
        <f>648000+54000</f>
        <v>702000</v>
      </c>
      <c r="BB314" s="120">
        <f t="shared" ref="BB314:BC316" si="1072">27000+408000</f>
        <v>435000</v>
      </c>
      <c r="BC314" s="120">
        <f t="shared" si="1072"/>
        <v>435000</v>
      </c>
      <c r="BD314" s="120">
        <f>144000+27000+45000</f>
        <v>216000</v>
      </c>
      <c r="BE314" s="120">
        <f>384000+45000</f>
        <v>429000</v>
      </c>
      <c r="BF314" s="120">
        <f>27000+504000+45000</f>
        <v>576000</v>
      </c>
      <c r="BG314" s="120">
        <v>240000</v>
      </c>
      <c r="BH314" s="120">
        <f>27000+24000+48000</f>
        <v>99000</v>
      </c>
      <c r="BI314" s="120">
        <f>27000+144000+48000</f>
        <v>219000</v>
      </c>
      <c r="BJ314" s="120">
        <f>27000+96000</f>
        <v>123000</v>
      </c>
      <c r="BK314" s="120">
        <v>168000</v>
      </c>
      <c r="BL314" s="120">
        <v>48000</v>
      </c>
      <c r="BM314" s="120">
        <f>27000+72000</f>
        <v>99000</v>
      </c>
      <c r="BN314" s="120">
        <f>27000+312000</f>
        <v>339000</v>
      </c>
      <c r="BO314" s="120">
        <f>48000+27000+240000</f>
        <v>315000</v>
      </c>
      <c r="BP314" s="120">
        <f>27000+72000</f>
        <v>99000</v>
      </c>
      <c r="BQ314" s="120">
        <f>216000+45000</f>
        <v>261000</v>
      </c>
      <c r="BR314" s="120">
        <v>48000</v>
      </c>
      <c r="BS314" s="120">
        <f>36000+72000</f>
        <v>108000</v>
      </c>
      <c r="BT314" s="120">
        <f>27000+288000+45000</f>
        <v>360000</v>
      </c>
      <c r="BU314" s="120">
        <f>27000+264000</f>
        <v>291000</v>
      </c>
      <c r="BV314" s="120">
        <f>27000+144000</f>
        <v>171000</v>
      </c>
      <c r="BW314" s="120">
        <f>27000+336000</f>
        <v>363000</v>
      </c>
      <c r="BX314" s="120">
        <f t="shared" ref="BX314:CH314" si="1073">SUM(BX309/2)</f>
        <v>0</v>
      </c>
      <c r="BY314" s="120">
        <f t="shared" si="1073"/>
        <v>0</v>
      </c>
      <c r="BZ314" s="120">
        <f>27000+144000</f>
        <v>171000</v>
      </c>
      <c r="CA314" s="120">
        <v>48000</v>
      </c>
      <c r="CB314" s="120">
        <f>30000+54000+240000</f>
        <v>324000</v>
      </c>
      <c r="CC314" s="120">
        <f>27000+432000</f>
        <v>459000</v>
      </c>
      <c r="CD314" s="120">
        <f>54000+456000</f>
        <v>510000</v>
      </c>
      <c r="CE314" s="120">
        <v>48000</v>
      </c>
      <c r="CF314" s="120">
        <f>27000+96000</f>
        <v>123000</v>
      </c>
      <c r="CG314" s="120">
        <v>120000</v>
      </c>
      <c r="CH314" s="120">
        <f t="shared" si="1073"/>
        <v>0</v>
      </c>
      <c r="CI314" s="120">
        <f>192000+27000</f>
        <v>219000</v>
      </c>
      <c r="CJ314" s="120">
        <f>336000+27000</f>
        <v>363000</v>
      </c>
      <c r="CK314" s="120">
        <v>27000</v>
      </c>
      <c r="CL314" s="120">
        <f>27000+360000</f>
        <v>387000</v>
      </c>
      <c r="CM314" s="120">
        <v>96000</v>
      </c>
      <c r="CN314" s="120">
        <v>192000</v>
      </c>
      <c r="CO314" s="120">
        <v>168000</v>
      </c>
      <c r="CP314" s="120">
        <v>192000</v>
      </c>
      <c r="CQ314" s="120">
        <v>0</v>
      </c>
      <c r="CR314" s="120">
        <v>27000</v>
      </c>
      <c r="CS314" s="120">
        <v>48000</v>
      </c>
      <c r="CT314" s="120">
        <f t="shared" ref="CT314:FD314" si="1074">SUM(CT309/2)</f>
        <v>0</v>
      </c>
      <c r="CU314" s="120">
        <f t="shared" si="1074"/>
        <v>0</v>
      </c>
      <c r="CV314" s="120">
        <f t="shared" si="1074"/>
        <v>0</v>
      </c>
      <c r="CW314" s="120">
        <f t="shared" si="1074"/>
        <v>0</v>
      </c>
      <c r="CX314" s="120">
        <f t="shared" si="1074"/>
        <v>0</v>
      </c>
      <c r="CY314" s="120">
        <f t="shared" si="1074"/>
        <v>0</v>
      </c>
      <c r="CZ314" s="120">
        <f t="shared" si="1074"/>
        <v>0</v>
      </c>
      <c r="DA314" s="120">
        <v>24000</v>
      </c>
      <c r="DB314" s="120">
        <f t="shared" si="1074"/>
        <v>0</v>
      </c>
      <c r="DC314" s="120">
        <f t="shared" si="1074"/>
        <v>0</v>
      </c>
      <c r="DD314" s="120">
        <f t="shared" si="1074"/>
        <v>0</v>
      </c>
      <c r="DE314" s="120">
        <f t="shared" si="1074"/>
        <v>0</v>
      </c>
      <c r="DF314" s="120">
        <f t="shared" si="1074"/>
        <v>0</v>
      </c>
      <c r="DG314" s="120">
        <f t="shared" si="1074"/>
        <v>0</v>
      </c>
      <c r="DH314" s="120">
        <f t="shared" si="1074"/>
        <v>0</v>
      </c>
      <c r="DI314" s="120">
        <f t="shared" si="1074"/>
        <v>0</v>
      </c>
      <c r="DJ314" s="120">
        <f t="shared" si="1074"/>
        <v>0</v>
      </c>
      <c r="DK314" s="120">
        <f t="shared" si="1074"/>
        <v>0</v>
      </c>
      <c r="DL314" s="120">
        <f t="shared" si="1074"/>
        <v>0</v>
      </c>
      <c r="DM314" s="120">
        <f t="shared" si="1074"/>
        <v>0</v>
      </c>
      <c r="DN314" s="120">
        <f t="shared" si="1074"/>
        <v>0</v>
      </c>
      <c r="DO314" s="120">
        <f t="shared" si="1074"/>
        <v>0</v>
      </c>
      <c r="DP314" s="120">
        <f t="shared" si="1074"/>
        <v>0</v>
      </c>
      <c r="DQ314" s="120">
        <f t="shared" si="1074"/>
        <v>0</v>
      </c>
      <c r="DR314" s="120">
        <f t="shared" si="1074"/>
        <v>0</v>
      </c>
      <c r="DS314" s="120">
        <f t="shared" si="1074"/>
        <v>0</v>
      </c>
      <c r="DT314" s="120">
        <f t="shared" si="1074"/>
        <v>0</v>
      </c>
      <c r="DU314" s="120">
        <f t="shared" si="1074"/>
        <v>0</v>
      </c>
      <c r="DV314" s="120">
        <f t="shared" si="1074"/>
        <v>0</v>
      </c>
      <c r="DW314" s="120">
        <f t="shared" si="1074"/>
        <v>0</v>
      </c>
      <c r="DX314" s="120">
        <f t="shared" si="1074"/>
        <v>0</v>
      </c>
      <c r="DY314" s="120">
        <f t="shared" si="1074"/>
        <v>0</v>
      </c>
      <c r="DZ314" s="120">
        <f t="shared" si="1074"/>
        <v>0</v>
      </c>
      <c r="EA314" s="120">
        <f t="shared" si="1074"/>
        <v>0</v>
      </c>
      <c r="EB314" s="120">
        <f t="shared" si="1074"/>
        <v>0</v>
      </c>
      <c r="EC314" s="120">
        <f t="shared" si="1074"/>
        <v>0</v>
      </c>
      <c r="ED314" s="120">
        <f t="shared" si="1074"/>
        <v>0</v>
      </c>
      <c r="EE314" s="120">
        <f t="shared" si="1074"/>
        <v>0</v>
      </c>
      <c r="EF314" s="120">
        <f t="shared" si="1074"/>
        <v>0</v>
      </c>
      <c r="EG314" s="120">
        <f t="shared" si="1074"/>
        <v>0</v>
      </c>
      <c r="EH314" s="120">
        <f t="shared" si="1074"/>
        <v>0</v>
      </c>
      <c r="EI314" s="120">
        <f t="shared" si="1074"/>
        <v>0</v>
      </c>
      <c r="EJ314" s="120">
        <f t="shared" si="1074"/>
        <v>0</v>
      </c>
      <c r="EK314" s="120">
        <f t="shared" si="1074"/>
        <v>0</v>
      </c>
      <c r="EL314" s="120">
        <f t="shared" si="1074"/>
        <v>0</v>
      </c>
      <c r="EM314" s="120">
        <f t="shared" si="1074"/>
        <v>0</v>
      </c>
      <c r="EN314" s="120">
        <f t="shared" si="1074"/>
        <v>0</v>
      </c>
      <c r="EO314" s="120">
        <f t="shared" si="1074"/>
        <v>0</v>
      </c>
      <c r="EP314" s="120">
        <f t="shared" si="1074"/>
        <v>0</v>
      </c>
      <c r="EQ314" s="120">
        <f t="shared" si="1074"/>
        <v>0</v>
      </c>
      <c r="ER314" s="120">
        <f t="shared" si="1074"/>
        <v>0</v>
      </c>
      <c r="ES314" s="120">
        <f t="shared" si="1074"/>
        <v>0</v>
      </c>
      <c r="ET314" s="120">
        <f t="shared" si="1074"/>
        <v>0</v>
      </c>
      <c r="EU314" s="120">
        <f t="shared" si="1074"/>
        <v>0</v>
      </c>
      <c r="EV314" s="120">
        <f t="shared" si="1074"/>
        <v>0</v>
      </c>
      <c r="EW314" s="120">
        <f t="shared" si="1074"/>
        <v>0</v>
      </c>
      <c r="EX314" s="120">
        <f t="shared" si="1074"/>
        <v>0</v>
      </c>
      <c r="EY314" s="120">
        <f t="shared" si="1074"/>
        <v>0</v>
      </c>
      <c r="EZ314" s="120">
        <f t="shared" si="1074"/>
        <v>0</v>
      </c>
      <c r="FA314" s="120">
        <f t="shared" si="1074"/>
        <v>0</v>
      </c>
      <c r="FB314" s="120">
        <f t="shared" si="1074"/>
        <v>0</v>
      </c>
      <c r="FC314" s="120">
        <f t="shared" si="1074"/>
        <v>0</v>
      </c>
      <c r="FD314" s="120">
        <f t="shared" si="1074"/>
        <v>0</v>
      </c>
      <c r="FE314" s="120">
        <f t="shared" ref="FE314:FH314" si="1075">SUM(FE309/2)</f>
        <v>0</v>
      </c>
      <c r="FF314" s="120">
        <f t="shared" si="1075"/>
        <v>0</v>
      </c>
      <c r="FG314" s="120">
        <f t="shared" si="1075"/>
        <v>0</v>
      </c>
      <c r="FH314" s="120">
        <f t="shared" si="1075"/>
        <v>0</v>
      </c>
    </row>
    <row r="315" spans="1:164" x14ac:dyDescent="0.85">
      <c r="D315" s="344"/>
      <c r="E315" s="345"/>
      <c r="F315" s="346"/>
      <c r="G315" s="180" t="s">
        <v>213</v>
      </c>
      <c r="H315" s="113">
        <f t="shared" si="1068"/>
        <v>27336000</v>
      </c>
      <c r="I315" s="113">
        <v>48000</v>
      </c>
      <c r="J315" s="120"/>
      <c r="K315" s="120">
        <v>24000</v>
      </c>
      <c r="L315" s="120">
        <v>36000</v>
      </c>
      <c r="M315" s="120">
        <f>27000+240000</f>
        <v>267000</v>
      </c>
      <c r="N315" s="120">
        <f t="shared" si="1070"/>
        <v>126000</v>
      </c>
      <c r="O315" s="120">
        <f>27000+48000</f>
        <v>75000</v>
      </c>
      <c r="P315" s="120">
        <f t="shared" si="1071"/>
        <v>123000</v>
      </c>
      <c r="Q315" s="120">
        <f>27000+96000</f>
        <v>123000</v>
      </c>
      <c r="R315" s="120">
        <f>27000+192000</f>
        <v>219000</v>
      </c>
      <c r="S315" s="120">
        <f>96000+30000+27000</f>
        <v>153000</v>
      </c>
      <c r="T315" s="120">
        <f>27000+744000+24000</f>
        <v>795000</v>
      </c>
      <c r="U315" s="120">
        <v>600000</v>
      </c>
      <c r="V315" s="120">
        <v>576000</v>
      </c>
      <c r="W315" s="120">
        <f>27000+528000+45000</f>
        <v>600000</v>
      </c>
      <c r="X315" s="120">
        <f>27000+648000</f>
        <v>675000</v>
      </c>
      <c r="Y315" s="120">
        <f>27000+312000+45000</f>
        <v>384000</v>
      </c>
      <c r="Z315" s="120">
        <v>504000</v>
      </c>
      <c r="AA315" s="120">
        <f>168000+45000+27000</f>
        <v>240000</v>
      </c>
      <c r="AB315" s="120"/>
      <c r="AC315" s="120">
        <f>27000+72000</f>
        <v>99000</v>
      </c>
      <c r="AD315" s="120">
        <f>54000+1056000</f>
        <v>1110000</v>
      </c>
      <c r="AE315" s="120">
        <f>27000+552000</f>
        <v>579000</v>
      </c>
      <c r="AF315" s="120">
        <f>54000+696000+45000</f>
        <v>795000</v>
      </c>
      <c r="AG315" s="120">
        <f>54000+552000</f>
        <v>606000</v>
      </c>
      <c r="AH315" s="120">
        <f>54000+624000+45000</f>
        <v>723000</v>
      </c>
      <c r="AI315" s="120">
        <f>27000+744000+45000</f>
        <v>816000</v>
      </c>
      <c r="AJ315" s="120">
        <f>168000+45000</f>
        <v>213000</v>
      </c>
      <c r="AK315" s="120">
        <f>312000+27000</f>
        <v>339000</v>
      </c>
      <c r="AL315" s="120">
        <f>27000+48000</f>
        <v>75000</v>
      </c>
      <c r="AM315" s="120">
        <f>27000+624000</f>
        <v>651000</v>
      </c>
      <c r="AN315" s="120">
        <f>27000+384000+45000</f>
        <v>456000</v>
      </c>
      <c r="AO315" s="120">
        <f>27000+312000+45000</f>
        <v>384000</v>
      </c>
      <c r="AP315" s="120">
        <f>54000+360000+45000</f>
        <v>459000</v>
      </c>
      <c r="AQ315" s="120">
        <f>27000+624000</f>
        <v>651000</v>
      </c>
      <c r="AR315" s="120">
        <f>312000+45000</f>
        <v>357000</v>
      </c>
      <c r="AS315" s="120">
        <f>288000+45000</f>
        <v>333000</v>
      </c>
      <c r="AT315" s="120">
        <f>54000+744000</f>
        <v>798000</v>
      </c>
      <c r="AU315" s="120">
        <f>27000+120000</f>
        <v>147000</v>
      </c>
      <c r="AV315" s="120">
        <f>54000+456000</f>
        <v>510000</v>
      </c>
      <c r="AW315" s="120">
        <v>696000</v>
      </c>
      <c r="AX315" s="120">
        <v>552000</v>
      </c>
      <c r="AY315" s="120">
        <f>27000+48000</f>
        <v>75000</v>
      </c>
      <c r="AZ315" s="120">
        <f>81000+528000+45000</f>
        <v>654000</v>
      </c>
      <c r="BA315" s="120">
        <f>648000+54000</f>
        <v>702000</v>
      </c>
      <c r="BB315" s="120">
        <f t="shared" si="1072"/>
        <v>435000</v>
      </c>
      <c r="BC315" s="120">
        <f t="shared" si="1072"/>
        <v>435000</v>
      </c>
      <c r="BD315" s="120">
        <f>144000+27000+45000</f>
        <v>216000</v>
      </c>
      <c r="BE315" s="120">
        <f>384000+45000</f>
        <v>429000</v>
      </c>
      <c r="BF315" s="120">
        <f>27000+504000+45000</f>
        <v>576000</v>
      </c>
      <c r="BG315" s="120">
        <v>240000</v>
      </c>
      <c r="BH315" s="120">
        <f>27000+24000+48000</f>
        <v>99000</v>
      </c>
      <c r="BI315" s="120">
        <f>27000+144000+48000</f>
        <v>219000</v>
      </c>
      <c r="BJ315" s="120">
        <f>27000+96000</f>
        <v>123000</v>
      </c>
      <c r="BK315" s="120">
        <v>168000</v>
      </c>
      <c r="BL315" s="120">
        <v>48000</v>
      </c>
      <c r="BM315" s="120">
        <f>27000+72000</f>
        <v>99000</v>
      </c>
      <c r="BN315" s="120">
        <f>27000+312000</f>
        <v>339000</v>
      </c>
      <c r="BO315" s="120">
        <f>48000+27000+240000</f>
        <v>315000</v>
      </c>
      <c r="BP315" s="120">
        <f>27000+72000</f>
        <v>99000</v>
      </c>
      <c r="BQ315" s="120">
        <f>216000+45000</f>
        <v>261000</v>
      </c>
      <c r="BR315" s="120">
        <v>48000</v>
      </c>
      <c r="BS315" s="120">
        <f>36000+72000</f>
        <v>108000</v>
      </c>
      <c r="BT315" s="120">
        <f>27000+288000+45000</f>
        <v>360000</v>
      </c>
      <c r="BU315" s="120">
        <f>27000+264000</f>
        <v>291000</v>
      </c>
      <c r="BV315" s="120">
        <f>27000+144000</f>
        <v>171000</v>
      </c>
      <c r="BW315" s="120">
        <f>27000+336000</f>
        <v>363000</v>
      </c>
      <c r="BX315" s="120"/>
      <c r="BY315" s="120"/>
      <c r="BZ315" s="120">
        <f>27000+144000</f>
        <v>171000</v>
      </c>
      <c r="CA315" s="120">
        <v>48000</v>
      </c>
      <c r="CB315" s="120">
        <f>30000+54000+240000</f>
        <v>324000</v>
      </c>
      <c r="CC315" s="120">
        <f>27000+432000</f>
        <v>459000</v>
      </c>
      <c r="CD315" s="120">
        <f>54000+456000</f>
        <v>510000</v>
      </c>
      <c r="CE315" s="120">
        <v>48000</v>
      </c>
      <c r="CF315" s="120">
        <f>27000+96000</f>
        <v>123000</v>
      </c>
      <c r="CG315" s="120">
        <v>120000</v>
      </c>
      <c r="CH315" s="120"/>
      <c r="CI315" s="120">
        <f>192000+27000</f>
        <v>219000</v>
      </c>
      <c r="CJ315" s="120">
        <f>336000+27000</f>
        <v>363000</v>
      </c>
      <c r="CK315" s="120">
        <v>27000</v>
      </c>
      <c r="CL315" s="120">
        <f>27000+360000</f>
        <v>387000</v>
      </c>
      <c r="CM315" s="120">
        <v>96000</v>
      </c>
      <c r="CN315" s="120">
        <v>192000</v>
      </c>
      <c r="CO315" s="120">
        <v>168000</v>
      </c>
      <c r="CP315" s="120">
        <v>192000</v>
      </c>
      <c r="CQ315" s="74">
        <v>0</v>
      </c>
      <c r="CR315" s="120">
        <v>27000</v>
      </c>
      <c r="CS315" s="120">
        <v>48000</v>
      </c>
      <c r="CT315" s="120"/>
      <c r="CU315" s="120"/>
      <c r="CV315" s="120"/>
      <c r="CW315" s="120"/>
      <c r="CX315" s="120"/>
      <c r="CY315" s="120"/>
      <c r="CZ315" s="120"/>
      <c r="DA315" s="120">
        <v>24000</v>
      </c>
      <c r="DB315" s="120"/>
      <c r="DC315" s="120"/>
      <c r="DD315" s="120"/>
      <c r="DE315" s="120"/>
      <c r="DF315" s="120"/>
      <c r="DG315" s="120"/>
      <c r="DH315" s="120"/>
      <c r="DI315" s="120"/>
      <c r="DJ315" s="120"/>
      <c r="DK315" s="120"/>
      <c r="DL315" s="120"/>
      <c r="DM315" s="120"/>
      <c r="DN315" s="120"/>
      <c r="DO315" s="120"/>
      <c r="DP315" s="120"/>
      <c r="DQ315" s="120"/>
      <c r="DR315" s="120"/>
      <c r="DS315" s="120"/>
      <c r="DT315" s="120"/>
      <c r="DU315" s="120"/>
      <c r="DV315" s="120"/>
      <c r="DW315" s="120"/>
      <c r="DX315" s="120"/>
      <c r="DY315" s="120"/>
      <c r="DZ315" s="120"/>
      <c r="EA315" s="120"/>
      <c r="EB315" s="120"/>
      <c r="EC315" s="120"/>
      <c r="ED315" s="120"/>
      <c r="EE315" s="120"/>
      <c r="EF315" s="120"/>
      <c r="EG315" s="120"/>
      <c r="EH315" s="120"/>
      <c r="EI315" s="120"/>
      <c r="EJ315" s="120"/>
      <c r="EK315" s="120"/>
      <c r="EL315" s="120"/>
      <c r="EM315" s="120"/>
      <c r="EN315" s="120"/>
      <c r="EO315" s="120"/>
      <c r="EP315" s="120"/>
      <c r="EQ315" s="120"/>
      <c r="ER315" s="120"/>
      <c r="ES315" s="120"/>
      <c r="ET315" s="120"/>
      <c r="EU315" s="120"/>
      <c r="EV315" s="120"/>
      <c r="EW315" s="120"/>
      <c r="EX315" s="120"/>
      <c r="EY315" s="120"/>
      <c r="EZ315" s="120"/>
      <c r="FA315" s="120"/>
      <c r="FB315" s="120"/>
      <c r="FC315" s="120"/>
      <c r="FD315" s="120"/>
      <c r="FE315" s="120"/>
      <c r="FF315" s="120"/>
      <c r="FG315" s="120"/>
      <c r="FH315" s="120"/>
    </row>
    <row r="316" spans="1:164" x14ac:dyDescent="0.85">
      <c r="D316" s="344"/>
      <c r="E316" s="345"/>
      <c r="F316" s="346"/>
      <c r="G316" s="181" t="s">
        <v>214</v>
      </c>
      <c r="H316" s="113">
        <f t="shared" si="1068"/>
        <v>27336000</v>
      </c>
      <c r="I316" s="74">
        <v>48000</v>
      </c>
      <c r="J316" s="120"/>
      <c r="K316" s="120">
        <v>24000</v>
      </c>
      <c r="L316" s="120">
        <v>36000</v>
      </c>
      <c r="M316" s="120">
        <f>27000+240000</f>
        <v>267000</v>
      </c>
      <c r="N316" s="120">
        <f t="shared" si="1070"/>
        <v>126000</v>
      </c>
      <c r="O316" s="120">
        <f>27000+48000</f>
        <v>75000</v>
      </c>
      <c r="P316" s="120">
        <f t="shared" si="1071"/>
        <v>123000</v>
      </c>
      <c r="Q316" s="120">
        <f>27000+96000</f>
        <v>123000</v>
      </c>
      <c r="R316" s="120">
        <f>27000+192000</f>
        <v>219000</v>
      </c>
      <c r="S316" s="120">
        <f>96000+30000+27000</f>
        <v>153000</v>
      </c>
      <c r="T316" s="120">
        <f>27000+744000+24000</f>
        <v>795000</v>
      </c>
      <c r="U316" s="120">
        <v>600000</v>
      </c>
      <c r="V316" s="120">
        <v>576000</v>
      </c>
      <c r="W316" s="120">
        <f>27000+528000+45000</f>
        <v>600000</v>
      </c>
      <c r="X316" s="120">
        <f>27000+648000</f>
        <v>675000</v>
      </c>
      <c r="Y316" s="120">
        <f>27000+312000+45000</f>
        <v>384000</v>
      </c>
      <c r="Z316" s="120">
        <v>504000</v>
      </c>
      <c r="AA316" s="120">
        <f>168000+45000+27000</f>
        <v>240000</v>
      </c>
      <c r="AB316" s="120"/>
      <c r="AC316" s="120">
        <f>27000+72000</f>
        <v>99000</v>
      </c>
      <c r="AD316" s="120">
        <f>54000+1056000</f>
        <v>1110000</v>
      </c>
      <c r="AE316" s="120">
        <f>27000+552000</f>
        <v>579000</v>
      </c>
      <c r="AF316" s="120">
        <f>54000+696000+45000</f>
        <v>795000</v>
      </c>
      <c r="AG316" s="120">
        <f>54000+552000</f>
        <v>606000</v>
      </c>
      <c r="AH316" s="120">
        <f>54000+624000+45000</f>
        <v>723000</v>
      </c>
      <c r="AI316" s="120">
        <f>27000+744000+45000</f>
        <v>816000</v>
      </c>
      <c r="AJ316" s="120">
        <f>168000+45000</f>
        <v>213000</v>
      </c>
      <c r="AK316" s="120">
        <f>312000+27000</f>
        <v>339000</v>
      </c>
      <c r="AL316" s="120">
        <f>27000+48000</f>
        <v>75000</v>
      </c>
      <c r="AM316" s="120">
        <f>27000+624000</f>
        <v>651000</v>
      </c>
      <c r="AN316" s="120">
        <f>27000+384000+45000</f>
        <v>456000</v>
      </c>
      <c r="AO316" s="120">
        <f>27000+312000+45000</f>
        <v>384000</v>
      </c>
      <c r="AP316" s="120">
        <f>54000+360000+45000</f>
        <v>459000</v>
      </c>
      <c r="AQ316" s="120">
        <f>27000+624000</f>
        <v>651000</v>
      </c>
      <c r="AR316" s="120">
        <f>312000+45000</f>
        <v>357000</v>
      </c>
      <c r="AS316" s="120">
        <f>288000+45000</f>
        <v>333000</v>
      </c>
      <c r="AT316" s="120">
        <f>54000+744000</f>
        <v>798000</v>
      </c>
      <c r="AU316" s="120">
        <f>27000+120000</f>
        <v>147000</v>
      </c>
      <c r="AV316" s="120">
        <f>54000+456000</f>
        <v>510000</v>
      </c>
      <c r="AW316" s="120">
        <v>696000</v>
      </c>
      <c r="AX316" s="120">
        <v>552000</v>
      </c>
      <c r="AY316" s="120">
        <f>27000+48000</f>
        <v>75000</v>
      </c>
      <c r="AZ316" s="120">
        <f>81000+528000+45000</f>
        <v>654000</v>
      </c>
      <c r="BA316" s="120">
        <f>648000+54000</f>
        <v>702000</v>
      </c>
      <c r="BB316" s="120">
        <f t="shared" si="1072"/>
        <v>435000</v>
      </c>
      <c r="BC316" s="120">
        <f t="shared" si="1072"/>
        <v>435000</v>
      </c>
      <c r="BD316" s="120">
        <f>144000+27000+45000</f>
        <v>216000</v>
      </c>
      <c r="BE316" s="120">
        <f>384000+45000</f>
        <v>429000</v>
      </c>
      <c r="BF316" s="120">
        <f>27000+504000+45000</f>
        <v>576000</v>
      </c>
      <c r="BG316" s="120">
        <v>240000</v>
      </c>
      <c r="BH316" s="120">
        <f>27000+24000+48000</f>
        <v>99000</v>
      </c>
      <c r="BI316" s="120">
        <f>27000+144000+48000</f>
        <v>219000</v>
      </c>
      <c r="BJ316" s="120">
        <f>27000+96000</f>
        <v>123000</v>
      </c>
      <c r="BK316" s="120">
        <v>168000</v>
      </c>
      <c r="BL316" s="120">
        <v>48000</v>
      </c>
      <c r="BM316" s="120">
        <f>27000+72000</f>
        <v>99000</v>
      </c>
      <c r="BN316" s="120">
        <f>27000+312000</f>
        <v>339000</v>
      </c>
      <c r="BO316" s="120">
        <f>48000+27000+240000</f>
        <v>315000</v>
      </c>
      <c r="BP316" s="120">
        <f>27000+72000</f>
        <v>99000</v>
      </c>
      <c r="BQ316" s="120">
        <f>216000+45000</f>
        <v>261000</v>
      </c>
      <c r="BR316" s="120">
        <v>48000</v>
      </c>
      <c r="BS316" s="120">
        <f>36000+72000</f>
        <v>108000</v>
      </c>
      <c r="BT316" s="120">
        <f>27000+288000+45000</f>
        <v>360000</v>
      </c>
      <c r="BU316" s="120">
        <f>27000+264000</f>
        <v>291000</v>
      </c>
      <c r="BV316" s="120">
        <f>27000+144000</f>
        <v>171000</v>
      </c>
      <c r="BW316" s="120">
        <f>27000+336000</f>
        <v>363000</v>
      </c>
      <c r="BX316" s="120"/>
      <c r="BY316" s="120"/>
      <c r="BZ316" s="120">
        <f>27000+144000</f>
        <v>171000</v>
      </c>
      <c r="CA316" s="120">
        <v>48000</v>
      </c>
      <c r="CB316" s="120">
        <f>30000+54000+240000</f>
        <v>324000</v>
      </c>
      <c r="CC316" s="120">
        <f>27000+432000</f>
        <v>459000</v>
      </c>
      <c r="CD316" s="120">
        <f>54000+456000</f>
        <v>510000</v>
      </c>
      <c r="CE316" s="120">
        <v>48000</v>
      </c>
      <c r="CF316" s="120">
        <f>27000+96000</f>
        <v>123000</v>
      </c>
      <c r="CG316" s="120">
        <v>120000</v>
      </c>
      <c r="CH316" s="120"/>
      <c r="CI316" s="120">
        <f>192000+27000</f>
        <v>219000</v>
      </c>
      <c r="CJ316" s="120">
        <f>336000+27000</f>
        <v>363000</v>
      </c>
      <c r="CK316" s="120">
        <v>27000</v>
      </c>
      <c r="CL316" s="120">
        <f>27000+360000</f>
        <v>387000</v>
      </c>
      <c r="CM316" s="120">
        <v>96000</v>
      </c>
      <c r="CN316" s="120">
        <v>192000</v>
      </c>
      <c r="CO316" s="120">
        <v>168000</v>
      </c>
      <c r="CP316" s="120">
        <v>192000</v>
      </c>
      <c r="CQ316" s="120">
        <f>SUM(CQ309/2)</f>
        <v>0</v>
      </c>
      <c r="CR316" s="120">
        <v>27000</v>
      </c>
      <c r="CS316" s="120">
        <v>48000</v>
      </c>
      <c r="CT316" s="120"/>
      <c r="CU316" s="120"/>
      <c r="CV316" s="120"/>
      <c r="CW316" s="120"/>
      <c r="CX316" s="120"/>
      <c r="CY316" s="120"/>
      <c r="CZ316" s="120"/>
      <c r="DA316" s="120">
        <v>24000</v>
      </c>
      <c r="DB316" s="120"/>
      <c r="DC316" s="120"/>
      <c r="DD316" s="120"/>
      <c r="DE316" s="120"/>
      <c r="DF316" s="120"/>
      <c r="DG316" s="120"/>
      <c r="DH316" s="120"/>
      <c r="DI316" s="120"/>
      <c r="DJ316" s="120"/>
      <c r="DK316" s="120"/>
      <c r="DL316" s="120"/>
      <c r="DM316" s="120"/>
      <c r="DN316" s="120"/>
      <c r="DO316" s="120"/>
      <c r="DP316" s="120"/>
      <c r="DQ316" s="120"/>
      <c r="DR316" s="120"/>
      <c r="DS316" s="120"/>
      <c r="DT316" s="120"/>
      <c r="DU316" s="120"/>
      <c r="DV316" s="120"/>
      <c r="DW316" s="120"/>
      <c r="DX316" s="120"/>
      <c r="DY316" s="120"/>
      <c r="DZ316" s="120"/>
      <c r="EA316" s="120"/>
      <c r="EB316" s="120"/>
      <c r="EC316" s="120"/>
      <c r="ED316" s="120"/>
      <c r="EE316" s="120"/>
      <c r="EF316" s="120"/>
      <c r="EG316" s="120"/>
      <c r="EH316" s="120"/>
      <c r="EI316" s="120"/>
      <c r="EJ316" s="120"/>
      <c r="EK316" s="120"/>
      <c r="EL316" s="120"/>
      <c r="EM316" s="120"/>
      <c r="EN316" s="120"/>
      <c r="EO316" s="120"/>
      <c r="EP316" s="120"/>
      <c r="EQ316" s="120"/>
      <c r="ER316" s="120"/>
      <c r="ES316" s="120"/>
      <c r="ET316" s="120"/>
      <c r="EU316" s="120"/>
      <c r="EV316" s="120"/>
      <c r="EW316" s="120"/>
      <c r="EX316" s="120"/>
      <c r="EY316" s="120"/>
      <c r="EZ316" s="120"/>
      <c r="FA316" s="120"/>
      <c r="FB316" s="120"/>
      <c r="FC316" s="120"/>
      <c r="FD316" s="120"/>
      <c r="FE316" s="120"/>
      <c r="FF316" s="120"/>
      <c r="FG316" s="120"/>
      <c r="FH316" s="120"/>
    </row>
    <row r="317" spans="1:164" x14ac:dyDescent="0.85">
      <c r="D317" s="347"/>
      <c r="E317" s="348"/>
      <c r="F317" s="349"/>
      <c r="G317" s="182" t="s">
        <v>3</v>
      </c>
      <c r="H317" s="182">
        <f>SUM(H313:H316)</f>
        <v>109074000</v>
      </c>
      <c r="I317" s="182">
        <f>SUM(I313:I316)</f>
        <v>192000</v>
      </c>
      <c r="J317" s="182">
        <f t="shared" ref="J317:BU317" si="1076">SUM(J313:J316)</f>
        <v>0</v>
      </c>
      <c r="K317" s="182">
        <f t="shared" si="1076"/>
        <v>96000</v>
      </c>
      <c r="L317" s="182">
        <f t="shared" si="1076"/>
        <v>144000</v>
      </c>
      <c r="M317" s="182">
        <f t="shared" si="1076"/>
        <v>1052000</v>
      </c>
      <c r="N317" s="182">
        <f t="shared" si="1076"/>
        <v>504000</v>
      </c>
      <c r="O317" s="182">
        <f t="shared" si="1076"/>
        <v>300000</v>
      </c>
      <c r="P317" s="182">
        <f t="shared" si="1076"/>
        <v>492000</v>
      </c>
      <c r="Q317" s="182">
        <f t="shared" si="1076"/>
        <v>484000</v>
      </c>
      <c r="R317" s="182">
        <f t="shared" si="1076"/>
        <v>868000</v>
      </c>
      <c r="S317" s="182">
        <f t="shared" si="1076"/>
        <v>612000</v>
      </c>
      <c r="T317" s="182">
        <f t="shared" si="1076"/>
        <v>3180000</v>
      </c>
      <c r="U317" s="182">
        <f t="shared" si="1076"/>
        <v>2400000</v>
      </c>
      <c r="V317" s="182">
        <f t="shared" si="1076"/>
        <v>2296000</v>
      </c>
      <c r="W317" s="182">
        <f t="shared" si="1076"/>
        <v>2392000</v>
      </c>
      <c r="X317" s="182">
        <f t="shared" si="1076"/>
        <v>2700000</v>
      </c>
      <c r="Y317" s="182">
        <f t="shared" si="1076"/>
        <v>1528000</v>
      </c>
      <c r="Z317" s="182">
        <f t="shared" si="1076"/>
        <v>2008000</v>
      </c>
      <c r="AA317" s="182">
        <f t="shared" si="1076"/>
        <v>960000</v>
      </c>
      <c r="AB317" s="182">
        <f t="shared" si="1076"/>
        <v>0</v>
      </c>
      <c r="AC317" s="182">
        <f t="shared" si="1076"/>
        <v>388000</v>
      </c>
      <c r="AD317" s="182">
        <f t="shared" si="1076"/>
        <v>4431000</v>
      </c>
      <c r="AE317" s="182">
        <f t="shared" si="1076"/>
        <v>2308000</v>
      </c>
      <c r="AF317" s="182">
        <f t="shared" si="1076"/>
        <v>3180000</v>
      </c>
      <c r="AG317" s="182">
        <f t="shared" si="1076"/>
        <v>2424000</v>
      </c>
      <c r="AH317" s="182">
        <f t="shared" si="1076"/>
        <v>2892000</v>
      </c>
      <c r="AI317" s="182">
        <f t="shared" si="1076"/>
        <v>3256000</v>
      </c>
      <c r="AJ317" s="182">
        <f t="shared" si="1076"/>
        <v>852000</v>
      </c>
      <c r="AK317" s="182">
        <f t="shared" si="1076"/>
        <v>1347000</v>
      </c>
      <c r="AL317" s="182">
        <f t="shared" si="1076"/>
        <v>300000</v>
      </c>
      <c r="AM317" s="182">
        <f t="shared" si="1076"/>
        <v>2604000</v>
      </c>
      <c r="AN317" s="182">
        <f t="shared" si="1076"/>
        <v>1816000</v>
      </c>
      <c r="AO317" s="182">
        <f t="shared" si="1076"/>
        <v>1536000</v>
      </c>
      <c r="AP317" s="182">
        <f t="shared" si="1076"/>
        <v>1827000</v>
      </c>
      <c r="AQ317" s="182">
        <f t="shared" si="1076"/>
        <v>2604000</v>
      </c>
      <c r="AR317" s="182">
        <f t="shared" si="1076"/>
        <v>1428000</v>
      </c>
      <c r="AS317" s="182">
        <f t="shared" si="1076"/>
        <v>1316000</v>
      </c>
      <c r="AT317" s="182">
        <f t="shared" si="1076"/>
        <v>3192000</v>
      </c>
      <c r="AU317" s="182">
        <f t="shared" si="1076"/>
        <v>588000</v>
      </c>
      <c r="AV317" s="182">
        <f t="shared" si="1076"/>
        <v>2040000</v>
      </c>
      <c r="AW317" s="182">
        <f t="shared" si="1076"/>
        <v>2776000</v>
      </c>
      <c r="AX317" s="182">
        <f t="shared" si="1076"/>
        <v>2208000</v>
      </c>
      <c r="AY317" s="182">
        <f t="shared" si="1076"/>
        <v>300000</v>
      </c>
      <c r="AZ317" s="182">
        <f t="shared" si="1076"/>
        <v>2608000</v>
      </c>
      <c r="BA317" s="182">
        <f t="shared" si="1076"/>
        <v>2808000</v>
      </c>
      <c r="BB317" s="182">
        <f t="shared" si="1076"/>
        <v>1756000</v>
      </c>
      <c r="BC317" s="182">
        <f t="shared" si="1076"/>
        <v>1756000</v>
      </c>
      <c r="BD317" s="182">
        <f t="shared" si="1076"/>
        <v>856000</v>
      </c>
      <c r="BE317" s="182">
        <f t="shared" si="1076"/>
        <v>1732000</v>
      </c>
      <c r="BF317" s="182">
        <f t="shared" si="1076"/>
        <v>2296000</v>
      </c>
      <c r="BG317" s="182">
        <f t="shared" si="1076"/>
        <v>960000</v>
      </c>
      <c r="BH317" s="182">
        <f t="shared" si="1076"/>
        <v>396000</v>
      </c>
      <c r="BI317" s="182">
        <f t="shared" si="1076"/>
        <v>860000</v>
      </c>
      <c r="BJ317" s="182">
        <f t="shared" si="1076"/>
        <v>492000</v>
      </c>
      <c r="BK317" s="182">
        <f t="shared" si="1076"/>
        <v>672000</v>
      </c>
      <c r="BL317" s="182">
        <f t="shared" si="1076"/>
        <v>192000</v>
      </c>
      <c r="BM317" s="182">
        <f t="shared" si="1076"/>
        <v>396000</v>
      </c>
      <c r="BN317" s="182">
        <f t="shared" si="1076"/>
        <v>1340000</v>
      </c>
      <c r="BO317" s="182">
        <f t="shared" si="1076"/>
        <v>1260000</v>
      </c>
      <c r="BP317" s="182">
        <f t="shared" si="1076"/>
        <v>396000</v>
      </c>
      <c r="BQ317" s="182">
        <f t="shared" si="1076"/>
        <v>1036000</v>
      </c>
      <c r="BR317" s="182">
        <f t="shared" si="1076"/>
        <v>192000</v>
      </c>
      <c r="BS317" s="182">
        <f t="shared" si="1076"/>
        <v>432000</v>
      </c>
      <c r="BT317" s="182">
        <f t="shared" si="1076"/>
        <v>1416000</v>
      </c>
      <c r="BU317" s="182">
        <f t="shared" si="1076"/>
        <v>1156000</v>
      </c>
      <c r="BV317" s="182">
        <f t="shared" ref="BV317:EH317" si="1077">SUM(BV313:BV316)</f>
        <v>684000</v>
      </c>
      <c r="BW317" s="182">
        <f t="shared" si="1077"/>
        <v>1452000</v>
      </c>
      <c r="BX317" s="182">
        <f t="shared" si="1077"/>
        <v>0</v>
      </c>
      <c r="BY317" s="182">
        <f t="shared" si="1077"/>
        <v>0</v>
      </c>
      <c r="BZ317" s="182">
        <f t="shared" si="1077"/>
        <v>676000</v>
      </c>
      <c r="CA317" s="182">
        <f t="shared" si="1077"/>
        <v>192000</v>
      </c>
      <c r="CB317" s="182">
        <f t="shared" si="1077"/>
        <v>1280000</v>
      </c>
      <c r="CC317" s="182">
        <f t="shared" si="1077"/>
        <v>1820000</v>
      </c>
      <c r="CD317" s="182">
        <f t="shared" si="1077"/>
        <v>2031000</v>
      </c>
      <c r="CE317" s="182">
        <f t="shared" si="1077"/>
        <v>192000</v>
      </c>
      <c r="CF317" s="182">
        <f t="shared" si="1077"/>
        <v>483000</v>
      </c>
      <c r="CG317" s="182">
        <f t="shared" si="1077"/>
        <v>472000</v>
      </c>
      <c r="CH317" s="182">
        <f t="shared" si="1077"/>
        <v>0</v>
      </c>
      <c r="CI317" s="182">
        <f t="shared" si="1077"/>
        <v>876000</v>
      </c>
      <c r="CJ317" s="182">
        <f t="shared" si="1077"/>
        <v>1452000</v>
      </c>
      <c r="CK317" s="182">
        <f t="shared" si="1077"/>
        <v>108000</v>
      </c>
      <c r="CL317" s="182">
        <f t="shared" si="1077"/>
        <v>1548000</v>
      </c>
      <c r="CM317" s="182">
        <f t="shared" si="1077"/>
        <v>384000</v>
      </c>
      <c r="CN317" s="182">
        <f t="shared" si="1077"/>
        <v>768000</v>
      </c>
      <c r="CO317" s="182">
        <f t="shared" si="1077"/>
        <v>672000</v>
      </c>
      <c r="CP317" s="182">
        <f t="shared" si="1077"/>
        <v>768000</v>
      </c>
      <c r="CQ317" s="182">
        <f t="shared" si="1077"/>
        <v>0</v>
      </c>
      <c r="CR317" s="182">
        <f t="shared" si="1077"/>
        <v>99000</v>
      </c>
      <c r="CS317" s="182">
        <f t="shared" ref="CS317" si="1078">SUM(CS313:CS316)</f>
        <v>192000</v>
      </c>
      <c r="CT317" s="182">
        <f t="shared" ref="CT317" si="1079">SUM(CT313:CT316)</f>
        <v>0</v>
      </c>
      <c r="CU317" s="182">
        <f t="shared" ref="CU317" si="1080">SUM(CU313:CU316)</f>
        <v>0</v>
      </c>
      <c r="CV317" s="182">
        <f t="shared" ref="CV317" si="1081">SUM(CV313:CV316)</f>
        <v>0</v>
      </c>
      <c r="CW317" s="182">
        <f t="shared" ref="CW317" si="1082">SUM(CW313:CW316)</f>
        <v>0</v>
      </c>
      <c r="CX317" s="182">
        <f t="shared" ref="CX317" si="1083">SUM(CX313:CX316)</f>
        <v>0</v>
      </c>
      <c r="CY317" s="182">
        <f t="shared" ref="CY317" si="1084">SUM(CY313:CY316)</f>
        <v>0</v>
      </c>
      <c r="CZ317" s="182">
        <f t="shared" ref="CZ317" si="1085">SUM(CZ313:CZ316)</f>
        <v>0</v>
      </c>
      <c r="DA317" s="182">
        <f t="shared" ref="DA317" si="1086">SUM(DA313:DA316)</f>
        <v>96000</v>
      </c>
      <c r="DB317" s="182">
        <f t="shared" ref="DB317" si="1087">SUM(DB313:DB316)</f>
        <v>0</v>
      </c>
      <c r="DC317" s="182">
        <f t="shared" ref="DC317" si="1088">SUM(DC313:DC316)</f>
        <v>0</v>
      </c>
      <c r="DD317" s="182">
        <f t="shared" ref="DD317" si="1089">SUM(DD313:DD316)</f>
        <v>0</v>
      </c>
      <c r="DE317" s="182">
        <f t="shared" ref="DE317" si="1090">SUM(DE313:DE316)</f>
        <v>0</v>
      </c>
      <c r="DF317" s="182">
        <f t="shared" ref="DF317" si="1091">SUM(DF313:DF316)</f>
        <v>0</v>
      </c>
      <c r="DG317" s="182">
        <f t="shared" ref="DG317" si="1092">SUM(DG313:DG316)</f>
        <v>0</v>
      </c>
      <c r="DH317" s="182">
        <f t="shared" si="1077"/>
        <v>0</v>
      </c>
      <c r="DI317" s="182">
        <f t="shared" si="1077"/>
        <v>0</v>
      </c>
      <c r="DJ317" s="182">
        <f t="shared" si="1077"/>
        <v>0</v>
      </c>
      <c r="DK317" s="182">
        <f t="shared" si="1077"/>
        <v>0</v>
      </c>
      <c r="DL317" s="182">
        <f t="shared" si="1077"/>
        <v>0</v>
      </c>
      <c r="DM317" s="182">
        <f t="shared" si="1077"/>
        <v>0</v>
      </c>
      <c r="DN317" s="182">
        <f t="shared" si="1077"/>
        <v>0</v>
      </c>
      <c r="DO317" s="182">
        <f t="shared" si="1077"/>
        <v>0</v>
      </c>
      <c r="DP317" s="182">
        <f t="shared" si="1077"/>
        <v>0</v>
      </c>
      <c r="DQ317" s="182">
        <f t="shared" si="1077"/>
        <v>0</v>
      </c>
      <c r="DR317" s="182">
        <f t="shared" si="1077"/>
        <v>0</v>
      </c>
      <c r="DS317" s="182">
        <f t="shared" si="1077"/>
        <v>0</v>
      </c>
      <c r="DT317" s="182">
        <f t="shared" si="1077"/>
        <v>0</v>
      </c>
      <c r="DU317" s="182">
        <f t="shared" si="1077"/>
        <v>0</v>
      </c>
      <c r="DV317" s="182">
        <f t="shared" si="1077"/>
        <v>0</v>
      </c>
      <c r="DW317" s="182">
        <f t="shared" si="1077"/>
        <v>0</v>
      </c>
      <c r="DX317" s="182">
        <f t="shared" si="1077"/>
        <v>0</v>
      </c>
      <c r="DY317" s="182">
        <f t="shared" si="1077"/>
        <v>0</v>
      </c>
      <c r="DZ317" s="182">
        <f t="shared" si="1077"/>
        <v>0</v>
      </c>
      <c r="EA317" s="182">
        <f t="shared" si="1077"/>
        <v>0</v>
      </c>
      <c r="EB317" s="182">
        <f t="shared" si="1077"/>
        <v>0</v>
      </c>
      <c r="EC317" s="182">
        <f t="shared" si="1077"/>
        <v>0</v>
      </c>
      <c r="ED317" s="182">
        <f t="shared" si="1077"/>
        <v>0</v>
      </c>
      <c r="EE317" s="182">
        <f t="shared" si="1077"/>
        <v>0</v>
      </c>
      <c r="EF317" s="182">
        <f t="shared" si="1077"/>
        <v>0</v>
      </c>
      <c r="EG317" s="182">
        <f t="shared" si="1077"/>
        <v>0</v>
      </c>
      <c r="EH317" s="182">
        <f t="shared" si="1077"/>
        <v>0</v>
      </c>
      <c r="EI317" s="182">
        <f t="shared" ref="EI317:FH317" si="1093">SUM(EI313:EI316)</f>
        <v>0</v>
      </c>
      <c r="EJ317" s="182">
        <f t="shared" si="1093"/>
        <v>0</v>
      </c>
      <c r="EK317" s="182">
        <f t="shared" si="1093"/>
        <v>0</v>
      </c>
      <c r="EL317" s="182">
        <f t="shared" si="1093"/>
        <v>0</v>
      </c>
      <c r="EM317" s="182">
        <f t="shared" si="1093"/>
        <v>0</v>
      </c>
      <c r="EN317" s="182">
        <f t="shared" si="1093"/>
        <v>0</v>
      </c>
      <c r="EO317" s="182">
        <f t="shared" si="1093"/>
        <v>0</v>
      </c>
      <c r="EP317" s="182">
        <f t="shared" si="1093"/>
        <v>0</v>
      </c>
      <c r="EQ317" s="182">
        <f t="shared" si="1093"/>
        <v>0</v>
      </c>
      <c r="ER317" s="182">
        <f t="shared" si="1093"/>
        <v>0</v>
      </c>
      <c r="ES317" s="182">
        <f t="shared" si="1093"/>
        <v>0</v>
      </c>
      <c r="ET317" s="182">
        <f t="shared" si="1093"/>
        <v>0</v>
      </c>
      <c r="EU317" s="182">
        <f t="shared" si="1093"/>
        <v>0</v>
      </c>
      <c r="EV317" s="182">
        <f t="shared" si="1093"/>
        <v>0</v>
      </c>
      <c r="EW317" s="182">
        <f t="shared" si="1093"/>
        <v>0</v>
      </c>
      <c r="EX317" s="182">
        <f t="shared" si="1093"/>
        <v>0</v>
      </c>
      <c r="EY317" s="182">
        <f t="shared" si="1093"/>
        <v>0</v>
      </c>
      <c r="EZ317" s="182">
        <f t="shared" si="1093"/>
        <v>0</v>
      </c>
      <c r="FA317" s="182">
        <f t="shared" si="1093"/>
        <v>0</v>
      </c>
      <c r="FB317" s="182">
        <f t="shared" si="1093"/>
        <v>0</v>
      </c>
      <c r="FC317" s="182">
        <f t="shared" si="1093"/>
        <v>0</v>
      </c>
      <c r="FD317" s="182">
        <f t="shared" si="1093"/>
        <v>0</v>
      </c>
      <c r="FE317" s="182">
        <f t="shared" si="1093"/>
        <v>0</v>
      </c>
      <c r="FF317" s="182">
        <f t="shared" si="1093"/>
        <v>0</v>
      </c>
      <c r="FG317" s="182">
        <f t="shared" si="1093"/>
        <v>0</v>
      </c>
      <c r="FH317" s="182">
        <f t="shared" si="1093"/>
        <v>0</v>
      </c>
    </row>
  </sheetData>
  <mergeCells count="186">
    <mergeCell ref="CS52:CS53"/>
    <mergeCell ref="CS3:CS4"/>
    <mergeCell ref="CS292:CS293"/>
    <mergeCell ref="CS265:CS266"/>
    <mergeCell ref="CS236:CS237"/>
    <mergeCell ref="CS202:CS203"/>
    <mergeCell ref="CS170:CS171"/>
    <mergeCell ref="CS129:CS130"/>
    <mergeCell ref="CK292:CP292"/>
    <mergeCell ref="CQ292:CQ293"/>
    <mergeCell ref="CR292:CR293"/>
    <mergeCell ref="CQ129:CQ130"/>
    <mergeCell ref="CR129:CR130"/>
    <mergeCell ref="CR52:CR53"/>
    <mergeCell ref="CK3:CP3"/>
    <mergeCell ref="CQ3:CQ4"/>
    <mergeCell ref="CR3:CR4"/>
    <mergeCell ref="CQ170:CQ171"/>
    <mergeCell ref="CR170:CR171"/>
    <mergeCell ref="CT292:DA292"/>
    <mergeCell ref="D313:F317"/>
    <mergeCell ref="B129:B130"/>
    <mergeCell ref="B170:B171"/>
    <mergeCell ref="B202:B203"/>
    <mergeCell ref="B236:B237"/>
    <mergeCell ref="AC292:AK292"/>
    <mergeCell ref="AL292:AX292"/>
    <mergeCell ref="AY292:BG292"/>
    <mergeCell ref="BH292:BQ292"/>
    <mergeCell ref="BR292:BZ292"/>
    <mergeCell ref="CA292:CJ292"/>
    <mergeCell ref="CQ265:CQ266"/>
    <mergeCell ref="CR265:CR266"/>
    <mergeCell ref="CT265:DA265"/>
    <mergeCell ref="CT236:DA236"/>
    <mergeCell ref="CR236:CR237"/>
    <mergeCell ref="D224:F228"/>
    <mergeCell ref="D229:F233"/>
    <mergeCell ref="BR202:BZ202"/>
    <mergeCell ref="CA202:CJ202"/>
    <mergeCell ref="CK202:CP202"/>
    <mergeCell ref="CQ202:CQ203"/>
    <mergeCell ref="CR202:CR203"/>
    <mergeCell ref="A292:A293"/>
    <mergeCell ref="C292:C293"/>
    <mergeCell ref="D292:G292"/>
    <mergeCell ref="H292:H293"/>
    <mergeCell ref="I292:R292"/>
    <mergeCell ref="S292:AB292"/>
    <mergeCell ref="B292:B293"/>
    <mergeCell ref="CA265:CJ265"/>
    <mergeCell ref="CK265:CP265"/>
    <mergeCell ref="D286:F289"/>
    <mergeCell ref="S265:AB265"/>
    <mergeCell ref="AC265:AK265"/>
    <mergeCell ref="AL265:AX265"/>
    <mergeCell ref="AY265:BG265"/>
    <mergeCell ref="BH265:BQ265"/>
    <mergeCell ref="BR265:BZ265"/>
    <mergeCell ref="A265:A266"/>
    <mergeCell ref="C265:C266"/>
    <mergeCell ref="D265:G265"/>
    <mergeCell ref="H265:H266"/>
    <mergeCell ref="I265:R265"/>
    <mergeCell ref="B265:B266"/>
    <mergeCell ref="A236:A237"/>
    <mergeCell ref="C236:C237"/>
    <mergeCell ref="D236:G236"/>
    <mergeCell ref="D259:F261"/>
    <mergeCell ref="BH236:BQ236"/>
    <mergeCell ref="BR236:BZ236"/>
    <mergeCell ref="CA236:CJ236"/>
    <mergeCell ref="CK236:CP236"/>
    <mergeCell ref="CQ236:CQ237"/>
    <mergeCell ref="H236:H237"/>
    <mergeCell ref="I236:R236"/>
    <mergeCell ref="S236:AB236"/>
    <mergeCell ref="AC236:AK236"/>
    <mergeCell ref="AL236:AX236"/>
    <mergeCell ref="AY236:BG236"/>
    <mergeCell ref="CT202:DA202"/>
    <mergeCell ref="I202:R202"/>
    <mergeCell ref="S202:AB202"/>
    <mergeCell ref="AC202:AK202"/>
    <mergeCell ref="AL202:AX202"/>
    <mergeCell ref="AY202:BG202"/>
    <mergeCell ref="BH202:BQ202"/>
    <mergeCell ref="D197:F199"/>
    <mergeCell ref="A202:A203"/>
    <mergeCell ref="C202:C203"/>
    <mergeCell ref="D202:G202"/>
    <mergeCell ref="H202:H203"/>
    <mergeCell ref="CT170:DA170"/>
    <mergeCell ref="D192:F196"/>
    <mergeCell ref="S170:AB170"/>
    <mergeCell ref="AC170:AK170"/>
    <mergeCell ref="AL170:AX170"/>
    <mergeCell ref="AY170:BG170"/>
    <mergeCell ref="BH170:BQ170"/>
    <mergeCell ref="BR170:BZ170"/>
    <mergeCell ref="D163:F167"/>
    <mergeCell ref="A170:A171"/>
    <mergeCell ref="C170:C171"/>
    <mergeCell ref="D170:G170"/>
    <mergeCell ref="H170:H171"/>
    <mergeCell ref="I170:R170"/>
    <mergeCell ref="D153:F157"/>
    <mergeCell ref="D158:F162"/>
    <mergeCell ref="CK129:CP129"/>
    <mergeCell ref="CA170:CJ170"/>
    <mergeCell ref="CK170:CP170"/>
    <mergeCell ref="CT129:DA129"/>
    <mergeCell ref="AC129:AK129"/>
    <mergeCell ref="AL129:AX129"/>
    <mergeCell ref="AY129:BG129"/>
    <mergeCell ref="BH129:BQ129"/>
    <mergeCell ref="BR129:BZ129"/>
    <mergeCell ref="CA129:CJ129"/>
    <mergeCell ref="A129:A130"/>
    <mergeCell ref="C129:C130"/>
    <mergeCell ref="D129:G129"/>
    <mergeCell ref="H129:H130"/>
    <mergeCell ref="I129:R129"/>
    <mergeCell ref="S129:AB129"/>
    <mergeCell ref="D125:F126"/>
    <mergeCell ref="B3:B4"/>
    <mergeCell ref="B52:B53"/>
    <mergeCell ref="A51:B51"/>
    <mergeCell ref="B89:B90"/>
    <mergeCell ref="CK89:CP89"/>
    <mergeCell ref="CQ89:CQ90"/>
    <mergeCell ref="CR89:CR90"/>
    <mergeCell ref="CT89:DA89"/>
    <mergeCell ref="D115:F119"/>
    <mergeCell ref="D120:F124"/>
    <mergeCell ref="CS89:CS90"/>
    <mergeCell ref="AC89:AK89"/>
    <mergeCell ref="AL89:AX89"/>
    <mergeCell ref="AY89:BG89"/>
    <mergeCell ref="BH89:BQ89"/>
    <mergeCell ref="BR89:BZ89"/>
    <mergeCell ref="CA89:CJ89"/>
    <mergeCell ref="CT52:DA52"/>
    <mergeCell ref="D78:F80"/>
    <mergeCell ref="D81:F83"/>
    <mergeCell ref="D84:F86"/>
    <mergeCell ref="A89:A90"/>
    <mergeCell ref="C89:C90"/>
    <mergeCell ref="D89:G89"/>
    <mergeCell ref="H89:H90"/>
    <mergeCell ref="I89:R89"/>
    <mergeCell ref="S89:AB89"/>
    <mergeCell ref="BH52:BQ52"/>
    <mergeCell ref="BR52:BZ52"/>
    <mergeCell ref="CA52:CJ52"/>
    <mergeCell ref="CK52:CP52"/>
    <mergeCell ref="CQ52:CQ53"/>
    <mergeCell ref="H52:H53"/>
    <mergeCell ref="I52:R52"/>
    <mergeCell ref="S52:AB52"/>
    <mergeCell ref="AC52:AK52"/>
    <mergeCell ref="AL52:AX52"/>
    <mergeCell ref="AY52:BG52"/>
    <mergeCell ref="D26:F30"/>
    <mergeCell ref="D31:F37"/>
    <mergeCell ref="D38:F42"/>
    <mergeCell ref="D43:F44"/>
    <mergeCell ref="D45:F49"/>
    <mergeCell ref="A52:A53"/>
    <mergeCell ref="C52:C53"/>
    <mergeCell ref="D52:G52"/>
    <mergeCell ref="CA3:CJ3"/>
    <mergeCell ref="CT3:DA3"/>
    <mergeCell ref="C8:G8"/>
    <mergeCell ref="S3:AB3"/>
    <mergeCell ref="AC3:AK3"/>
    <mergeCell ref="AL3:AX3"/>
    <mergeCell ref="AY3:BG3"/>
    <mergeCell ref="BH3:BQ3"/>
    <mergeCell ref="BR3:BZ3"/>
    <mergeCell ref="A2:B2"/>
    <mergeCell ref="A3:A4"/>
    <mergeCell ref="C3:C4"/>
    <mergeCell ref="D3:G3"/>
    <mergeCell ref="H3:H4"/>
    <mergeCell ref="I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ก.พัฒนาสุขภาพสัตว์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จุฑามาศ สายโกมล</dc:creator>
  <cp:lastModifiedBy>จุฑามาศ สายโกมล</cp:lastModifiedBy>
  <dcterms:created xsi:type="dcterms:W3CDTF">2026-10-09T04:35:13Z</dcterms:created>
  <dcterms:modified xsi:type="dcterms:W3CDTF">2026-10-12T07:10:14Z</dcterms:modified>
</cp:coreProperties>
</file>